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hidePivotFieldList="1"/>
  <mc:AlternateContent xmlns:mc="http://schemas.openxmlformats.org/markup-compatibility/2006">
    <mc:Choice Requires="x15">
      <x15ac:absPath xmlns:x15ac="http://schemas.microsoft.com/office/spreadsheetml/2010/11/ac" url="D:\EDUBA - MIPG\5 Politicas MIPG\Política 3. Planeación\Plan integrado 2025\"/>
    </mc:Choice>
  </mc:AlternateContent>
  <xr:revisionPtr revIDLastSave="0" documentId="13_ncr:1_{4AB36C02-ECF4-41F3-B1CA-21726C15001B}" xr6:coauthVersionLast="47" xr6:coauthVersionMax="47" xr10:uidLastSave="{00000000-0000-0000-0000-000000000000}"/>
  <bookViews>
    <workbookView xWindow="-110" yWindow="-110" windowWidth="19420" windowHeight="10300" tabRatio="767" firstSheet="1" activeTab="3" xr2:uid="{00000000-000D-0000-FFFF-FFFF00000000}"/>
  </bookViews>
  <sheets>
    <sheet name="Matriz 2021" sheetId="51" state="hidden" r:id="rId1"/>
    <sheet name="Menu" sheetId="49" r:id="rId2"/>
    <sheet name="Inicio" sheetId="50" r:id="rId3"/>
    <sheet name="1. Identificación" sheetId="41" r:id="rId4"/>
    <sheet name="2. Prob. Impacto" sheetId="44" r:id="rId5"/>
    <sheet name="3. R. Inherente" sheetId="45" r:id="rId6"/>
    <sheet name="4. Val. Control" sheetId="42" r:id="rId7"/>
    <sheet name="5. Mapa residual" sheetId="43" r:id="rId8"/>
    <sheet name="Mapa de calor" sheetId="17" state="hidden" r:id="rId9"/>
    <sheet name="OBJ_PRO" sheetId="14" state="hidden" r:id="rId10"/>
    <sheet name="6. Mapas" sheetId="47" r:id="rId11"/>
    <sheet name="7. Formula" sheetId="46" r:id="rId12"/>
  </sheets>
  <externalReferences>
    <externalReference r:id="rId13"/>
    <externalReference r:id="rId14"/>
    <externalReference r:id="rId15"/>
    <externalReference r:id="rId16"/>
    <externalReference r:id="rId17"/>
  </externalReferences>
  <definedNames>
    <definedName name="_xlnm._FilterDatabase" localSheetId="3" hidden="1">'1. Identificación'!$A$27:$CA$57</definedName>
    <definedName name="_xlnm._FilterDatabase" localSheetId="4" hidden="1">'2. Prob. Impacto'!$A$10:$AB$40</definedName>
    <definedName name="_xlnm._FilterDatabase" localSheetId="5" hidden="1">'3. R. Inherente'!$A$9:$G$39</definedName>
    <definedName name="_xlnm._FilterDatabase" localSheetId="6" hidden="1">'4. Val. Control'!$A$14:$A$124</definedName>
    <definedName name="_xlnm._FilterDatabase" localSheetId="7" hidden="1">'5. Mapa residual'!$A$10:$Y$10</definedName>
    <definedName name="_xlnm._FilterDatabase" localSheetId="0" hidden="1">'Matriz 2021'!$A$7:$R$16</definedName>
    <definedName name="a" localSheetId="0">#REF!</definedName>
    <definedName name="a">#REF!</definedName>
    <definedName name="Afectación_Económica">'[1]3 PROBABIL E IMPACTO INHERENTE'!$Z$9:$Z$14</definedName>
    <definedName name="_xlnm.Print_Area" localSheetId="3">'1. Identificación'!$A$3:$O$55</definedName>
    <definedName name="_xlnm.Print_Area" localSheetId="6">'4. Val. Control'!$A$1:$AC$14</definedName>
    <definedName name="automatiza.parcial">#REF!</definedName>
    <definedName name="Automatiza.total">#REF!</definedName>
    <definedName name="avance">#REF!</definedName>
    <definedName name="_xlnm.Database" localSheetId="0">#REF!</definedName>
    <definedName name="_xlnm.Database">#REF!</definedName>
    <definedName name="BASICO">[2]Programas!$A$2:$A$47</definedName>
    <definedName name="BD_2018" localSheetId="0">#REF!</definedName>
    <definedName name="BD_2018">#REF!</definedName>
    <definedName name="cadena.tramite">#REF!</definedName>
    <definedName name="CALIFICACION" localSheetId="3">#REF!</definedName>
    <definedName name="CALIFICACION" localSheetId="6">#REF!</definedName>
    <definedName name="CALIFICACION">#REF!</definedName>
    <definedName name="CONSERVACION">[2]Programas!$B$2:$B$131</definedName>
    <definedName name="_xlnm.Criteria" localSheetId="3">'1. Identificación'!$M$17:$M$18</definedName>
    <definedName name="_xlnm.Criteria" localSheetId="6">'4. Val. Control'!#REF!</definedName>
    <definedName name="departamento">#REF!</definedName>
    <definedName name="Dependencias">[3]Listas!$B$3:$B$33</definedName>
    <definedName name="Dimensiones" localSheetId="3">#REF!</definedName>
    <definedName name="Dimensiones" localSheetId="6">#REF!</definedName>
    <definedName name="Dimensiones">#REF!</definedName>
    <definedName name="elemento">#REF!</definedName>
    <definedName name="Estrategias" localSheetId="3">#REF!</definedName>
    <definedName name="Estrategias" localSheetId="6">#REF!</definedName>
    <definedName name="Estrategias">#REF!</definedName>
    <definedName name="financia">#REF!</definedName>
    <definedName name="interoperabilidad">#REF!</definedName>
    <definedName name="jjjjjjjjjj" localSheetId="0">#REF!</definedName>
    <definedName name="jjjjjjjjjj">#REF!</definedName>
    <definedName name="Lista_proceso">[4]PA_SERVCIUDA!$F$2</definedName>
    <definedName name="Lista_reporte">[4]REPORTE!$C$5</definedName>
    <definedName name="nivel">#REF!</definedName>
    <definedName name="nivelracio">#REF!</definedName>
    <definedName name="norma">#REF!</definedName>
    <definedName name="Objetivo_1" localSheetId="3">#REF!</definedName>
    <definedName name="Objetivo_1" localSheetId="6">#REF!</definedName>
    <definedName name="Objetivo_1">#REF!</definedName>
    <definedName name="Objetivo_2" localSheetId="3">#REF!</definedName>
    <definedName name="Objetivo_2" localSheetId="6">#REF!</definedName>
    <definedName name="Objetivo_2">#REF!</definedName>
    <definedName name="Objetivo_3" localSheetId="3">#REF!</definedName>
    <definedName name="Objetivo_3" localSheetId="6">#REF!</definedName>
    <definedName name="Objetivo_3">#REF!</definedName>
    <definedName name="Objetivo_4" localSheetId="3">#REF!</definedName>
    <definedName name="Objetivo_4" localSheetId="6">#REF!</definedName>
    <definedName name="Objetivo_4">#REF!</definedName>
    <definedName name="Objetivo_5" localSheetId="3">#REF!</definedName>
    <definedName name="Objetivo_5" localSheetId="6">#REF!</definedName>
    <definedName name="Objetivo_5">#REF!</definedName>
    <definedName name="objetivos_institucionales" localSheetId="3">#REF!</definedName>
    <definedName name="objetivos_institucionales" localSheetId="6">#REF!</definedName>
    <definedName name="objetivos_institucionales">#REF!</definedName>
    <definedName name="orden">#REF!</definedName>
    <definedName name="Planes_institucionales" localSheetId="3">#REF!</definedName>
    <definedName name="Planes_institucionales" localSheetId="6">#REF!</definedName>
    <definedName name="Planes_institucionales">#REF!</definedName>
    <definedName name="Politica" localSheetId="3">#REF!</definedName>
    <definedName name="Politica" localSheetId="6">#REF!</definedName>
    <definedName name="Politica">#REF!</definedName>
    <definedName name="PROBABILIDAD" localSheetId="3">#REF!</definedName>
    <definedName name="PROBABILIDAD" localSheetId="6">#REF!</definedName>
    <definedName name="PROBABILIDAD">#REF!</definedName>
    <definedName name="Proceso" localSheetId="3">#REF!</definedName>
    <definedName name="Proceso" localSheetId="6">#REF!</definedName>
    <definedName name="Proceso">#REF!</definedName>
    <definedName name="prueba" localSheetId="0">#REF!</definedName>
    <definedName name="prueba">#REF!</definedName>
    <definedName name="RACIONALIZACION">[5]DAFP!$H$250:$H$256</definedName>
    <definedName name="Recursos" localSheetId="3">#REF!</definedName>
    <definedName name="Recursos" localSheetId="6">#REF!</definedName>
    <definedName name="Recursos">#REF!</definedName>
    <definedName name="Reputacional">'[1]3 PROBABIL E IMPACTO INHERENTE'!$AA$9:$AA$14</definedName>
    <definedName name="sector">#REF!</definedName>
    <definedName name="SERVCIUDA" localSheetId="3">#REF!</definedName>
    <definedName name="SERVCIUDA" localSheetId="6">#REF!</definedName>
    <definedName name="SERVCIUDA">#REF!</definedName>
    <definedName name="SERVICIO_AL_CIUDADANO_Y_PARTICIPACION" localSheetId="3">#REF!</definedName>
    <definedName name="SERVICIO_AL_CIUDADANO_Y_PARTICIPACION" localSheetId="6">#REF!</definedName>
    <definedName name="SERVICIO_AL_CIUDADANO_Y_PARTICIPACION">#REF!</definedName>
    <definedName name="Simplificacion">#REF!</definedName>
    <definedName name="Tipo_indicador" localSheetId="3">#REF!</definedName>
    <definedName name="Tipo_indicador" localSheetId="6">#REF!</definedName>
    <definedName name="Tipo_indicador">#REF!</definedName>
    <definedName name="TipoControl" localSheetId="3">#REF!</definedName>
    <definedName name="TipoControl" localSheetId="6">#REF!</definedName>
    <definedName name="TipoControl">#REF!</definedName>
    <definedName name="_xlnm.Print_Titles" localSheetId="3">'1. Identificación'!$3:$27</definedName>
    <definedName name="_xlnm.Print_Titles" localSheetId="0">'Matriz 2021'!$5:$7</definedName>
    <definedName name="Unidad_medida" localSheetId="3">#REF!</definedName>
    <definedName name="Unidad_medida" localSheetId="6">#REF!</definedName>
    <definedName name="Unidad_medida">#REF!</definedName>
    <definedName name="Valores" localSheetId="3">#REF!</definedName>
    <definedName name="Valores" localSheetId="6">#REF!</definedName>
    <definedName name="Valores">#REF!</definedName>
    <definedName name="ventanilla">#REF!</definedName>
    <definedName name="vig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43" l="1"/>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N56" i="41"/>
  <c r="N57" i="41"/>
  <c r="N46" i="41"/>
  <c r="E29" i="44" s="1"/>
  <c r="N47" i="41"/>
  <c r="E30" i="44" s="1"/>
  <c r="N48" i="41"/>
  <c r="N49" i="41"/>
  <c r="N50" i="41"/>
  <c r="E33" i="44" s="1"/>
  <c r="N51" i="41"/>
  <c r="E34" i="44" s="1"/>
  <c r="N52" i="41"/>
  <c r="N53" i="41"/>
  <c r="N54" i="41"/>
  <c r="E37" i="44" s="1"/>
  <c r="N42" i="41"/>
  <c r="E25" i="44" s="1"/>
  <c r="N43" i="41"/>
  <c r="N44" i="41"/>
  <c r="N32" i="41"/>
  <c r="E15" i="44" s="1"/>
  <c r="N33" i="41"/>
  <c r="E16" i="44" s="1"/>
  <c r="N34" i="41"/>
  <c r="N35" i="41"/>
  <c r="N36" i="41"/>
  <c r="E19" i="44" s="1"/>
  <c r="N28" i="41"/>
  <c r="E11" i="44" s="1"/>
  <c r="A11" i="44"/>
  <c r="B11" i="44"/>
  <c r="C11" i="44"/>
  <c r="D11" i="44"/>
  <c r="G11" i="44"/>
  <c r="H11" i="44" s="1"/>
  <c r="K11" i="44"/>
  <c r="L11" i="44"/>
  <c r="N11" i="44"/>
  <c r="P11" i="44" s="1"/>
  <c r="Q11" i="44" s="1"/>
  <c r="O11" i="44"/>
  <c r="A15" i="44"/>
  <c r="B15" i="44"/>
  <c r="C15" i="44"/>
  <c r="D15" i="44"/>
  <c r="G15" i="44"/>
  <c r="H15" i="44" s="1"/>
  <c r="K15" i="44"/>
  <c r="L15" i="44"/>
  <c r="N15" i="44"/>
  <c r="O15" i="44"/>
  <c r="A16" i="44"/>
  <c r="B16" i="44"/>
  <c r="C16" i="44"/>
  <c r="D16" i="44"/>
  <c r="G16" i="44"/>
  <c r="H16" i="44" s="1"/>
  <c r="K16" i="44"/>
  <c r="L16" i="44"/>
  <c r="N16" i="44"/>
  <c r="O16" i="44"/>
  <c r="A17" i="44"/>
  <c r="B17" i="44"/>
  <c r="C17" i="44"/>
  <c r="D17" i="44"/>
  <c r="E17" i="44"/>
  <c r="G17" i="44"/>
  <c r="H17" i="44" s="1"/>
  <c r="K17" i="44"/>
  <c r="L17" i="44"/>
  <c r="N17" i="44"/>
  <c r="O17" i="44"/>
  <c r="A18" i="44"/>
  <c r="B18" i="44"/>
  <c r="C18" i="44"/>
  <c r="D18" i="44"/>
  <c r="E18" i="44"/>
  <c r="G18" i="44"/>
  <c r="H18" i="44" s="1"/>
  <c r="K18" i="44"/>
  <c r="L18" i="44"/>
  <c r="N18" i="44"/>
  <c r="O18" i="44"/>
  <c r="A19" i="44"/>
  <c r="B19" i="44"/>
  <c r="C19" i="44"/>
  <c r="D19" i="44"/>
  <c r="G19" i="44"/>
  <c r="H19" i="44" s="1"/>
  <c r="K19" i="44"/>
  <c r="L19" i="44"/>
  <c r="N19" i="44"/>
  <c r="O19" i="44"/>
  <c r="A25" i="44"/>
  <c r="B25" i="44"/>
  <c r="C25" i="44"/>
  <c r="D25" i="44"/>
  <c r="G25" i="44"/>
  <c r="H25" i="44" s="1"/>
  <c r="K25" i="44"/>
  <c r="L25" i="44"/>
  <c r="N25" i="44"/>
  <c r="P25" i="44" s="1"/>
  <c r="Q25" i="44" s="1"/>
  <c r="O25" i="44"/>
  <c r="A26" i="44"/>
  <c r="B26" i="44"/>
  <c r="C26" i="44"/>
  <c r="D26" i="44"/>
  <c r="E26" i="44"/>
  <c r="G26" i="44"/>
  <c r="H26" i="44" s="1"/>
  <c r="K26" i="44"/>
  <c r="L26" i="44"/>
  <c r="N26" i="44"/>
  <c r="O26" i="44"/>
  <c r="A27" i="44"/>
  <c r="B27" i="44"/>
  <c r="C27" i="44"/>
  <c r="D27" i="44"/>
  <c r="E27" i="44"/>
  <c r="G27" i="44"/>
  <c r="H27" i="44" s="1"/>
  <c r="K27" i="44"/>
  <c r="L27" i="44"/>
  <c r="N27" i="44"/>
  <c r="P27" i="44" s="1"/>
  <c r="Q27" i="44" s="1"/>
  <c r="O27" i="44"/>
  <c r="A29" i="44"/>
  <c r="B29" i="44"/>
  <c r="C29" i="44"/>
  <c r="D29" i="44"/>
  <c r="G29" i="44"/>
  <c r="I29" i="44" s="1"/>
  <c r="K29" i="44"/>
  <c r="P29" i="44" s="1"/>
  <c r="Q29" i="44" s="1"/>
  <c r="L29" i="44"/>
  <c r="N29" i="44"/>
  <c r="O29" i="44"/>
  <c r="A30" i="44"/>
  <c r="B30" i="44"/>
  <c r="C30" i="44"/>
  <c r="D30" i="44"/>
  <c r="G30" i="44"/>
  <c r="I30" i="44" s="1"/>
  <c r="K30" i="44"/>
  <c r="L30" i="44"/>
  <c r="N30" i="44"/>
  <c r="P30" i="44" s="1"/>
  <c r="Q30" i="44" s="1"/>
  <c r="O30" i="44"/>
  <c r="A31" i="44"/>
  <c r="B31" i="44"/>
  <c r="C31" i="44"/>
  <c r="D31" i="44"/>
  <c r="E31" i="44"/>
  <c r="G31" i="44"/>
  <c r="I31" i="44" s="1"/>
  <c r="K31" i="44"/>
  <c r="L31" i="44"/>
  <c r="N31" i="44"/>
  <c r="O31" i="44"/>
  <c r="A32" i="44"/>
  <c r="B32" i="44"/>
  <c r="C32" i="44"/>
  <c r="D32" i="44"/>
  <c r="E32" i="44"/>
  <c r="G32" i="44"/>
  <c r="H32" i="44" s="1"/>
  <c r="K32" i="44"/>
  <c r="L32" i="44"/>
  <c r="N32" i="44"/>
  <c r="O32" i="44"/>
  <c r="A33" i="44"/>
  <c r="B33" i="44"/>
  <c r="C33" i="44"/>
  <c r="D33" i="44"/>
  <c r="G33" i="44"/>
  <c r="I33" i="44" s="1"/>
  <c r="K33" i="44"/>
  <c r="L33" i="44"/>
  <c r="N33" i="44"/>
  <c r="O33" i="44"/>
  <c r="A34" i="44"/>
  <c r="B34" i="44"/>
  <c r="C34" i="44"/>
  <c r="D34" i="44"/>
  <c r="G34" i="44"/>
  <c r="I34" i="44" s="1"/>
  <c r="K34" i="44"/>
  <c r="L34" i="44"/>
  <c r="N34" i="44"/>
  <c r="O34" i="44"/>
  <c r="A35" i="44"/>
  <c r="B35" i="44"/>
  <c r="C35" i="44"/>
  <c r="D35" i="44"/>
  <c r="E35" i="44"/>
  <c r="G35" i="44"/>
  <c r="I35" i="44" s="1"/>
  <c r="K35" i="44"/>
  <c r="L35" i="44"/>
  <c r="N35" i="44"/>
  <c r="O35" i="44"/>
  <c r="A36" i="44"/>
  <c r="B36" i="44"/>
  <c r="C36" i="44"/>
  <c r="D36" i="44"/>
  <c r="E36" i="44"/>
  <c r="G36" i="44"/>
  <c r="I36" i="44" s="1"/>
  <c r="K36" i="44"/>
  <c r="L36" i="44"/>
  <c r="N36" i="44"/>
  <c r="O36" i="44"/>
  <c r="A37" i="44"/>
  <c r="B37" i="44"/>
  <c r="C37" i="44"/>
  <c r="D37" i="44"/>
  <c r="G37" i="44"/>
  <c r="I37" i="44" s="1"/>
  <c r="K37" i="44"/>
  <c r="P37" i="44" s="1"/>
  <c r="Q37" i="44" s="1"/>
  <c r="L37" i="44"/>
  <c r="N37" i="44"/>
  <c r="O37" i="44"/>
  <c r="A39" i="44"/>
  <c r="B39" i="44"/>
  <c r="C39" i="44"/>
  <c r="D39" i="44"/>
  <c r="E39" i="44"/>
  <c r="G39" i="44"/>
  <c r="H39" i="44" s="1"/>
  <c r="K39" i="44"/>
  <c r="L39" i="44"/>
  <c r="N39" i="44"/>
  <c r="P39" i="44" s="1"/>
  <c r="Q39" i="44" s="1"/>
  <c r="O39" i="44"/>
  <c r="A40" i="44"/>
  <c r="B40" i="44"/>
  <c r="C40" i="44"/>
  <c r="D40" i="44"/>
  <c r="E40" i="44"/>
  <c r="G40" i="44"/>
  <c r="H40" i="44" s="1"/>
  <c r="K40" i="44"/>
  <c r="P40" i="44" s="1"/>
  <c r="Q40" i="44" s="1"/>
  <c r="L40" i="44"/>
  <c r="N40" i="44"/>
  <c r="O40" i="44"/>
  <c r="G12" i="44"/>
  <c r="P18" i="44" l="1"/>
  <c r="Q18" i="44" s="1"/>
  <c r="P16" i="44"/>
  <c r="Q16" i="44" s="1"/>
  <c r="P35" i="44"/>
  <c r="Q35" i="44" s="1"/>
  <c r="P34" i="44"/>
  <c r="Q34" i="44" s="1"/>
  <c r="P32" i="44"/>
  <c r="Q32" i="44" s="1"/>
  <c r="P19" i="44"/>
  <c r="Q19" i="44" s="1"/>
  <c r="P17" i="44"/>
  <c r="Q17" i="44" s="1"/>
  <c r="P15" i="44"/>
  <c r="Q15" i="44" s="1"/>
  <c r="P26" i="44"/>
  <c r="Q26" i="44" s="1"/>
  <c r="I11" i="44"/>
  <c r="H35" i="44"/>
  <c r="P33" i="44"/>
  <c r="Q33" i="44" s="1"/>
  <c r="P31" i="44"/>
  <c r="Q31" i="44" s="1"/>
  <c r="P36" i="44"/>
  <c r="Q36" i="44" s="1"/>
  <c r="I19" i="44"/>
  <c r="I17" i="44"/>
  <c r="I15" i="44"/>
  <c r="H37" i="44"/>
  <c r="H34" i="44"/>
  <c r="I39" i="44"/>
  <c r="I18" i="44"/>
  <c r="I16" i="44"/>
  <c r="I27" i="44"/>
  <c r="I25" i="44"/>
  <c r="H36" i="44"/>
  <c r="I32" i="44"/>
  <c r="I26" i="44"/>
  <c r="H33" i="44"/>
  <c r="H31" i="44"/>
  <c r="H30" i="44"/>
  <c r="H29" i="44"/>
  <c r="I40" i="44"/>
  <c r="N45" i="41" l="1"/>
  <c r="Q123" i="42" l="1"/>
  <c r="R123" i="42" s="1"/>
  <c r="N123" i="42"/>
  <c r="Q122" i="42"/>
  <c r="N122" i="42"/>
  <c r="Q121" i="42"/>
  <c r="R121" i="42" s="1"/>
  <c r="N121" i="42"/>
  <c r="Q119" i="42"/>
  <c r="N119" i="42"/>
  <c r="Q118" i="42"/>
  <c r="N118" i="42"/>
  <c r="Q117" i="42"/>
  <c r="N117" i="42"/>
  <c r="Q115" i="42"/>
  <c r="N115" i="42"/>
  <c r="Q114" i="42"/>
  <c r="N114" i="42"/>
  <c r="Q112" i="42"/>
  <c r="N112" i="42"/>
  <c r="Q111" i="42"/>
  <c r="N111" i="42"/>
  <c r="Q109" i="42"/>
  <c r="R109" i="42" s="1"/>
  <c r="N109" i="42"/>
  <c r="Q108" i="42"/>
  <c r="N108" i="42"/>
  <c r="Q107" i="42"/>
  <c r="N107" i="42"/>
  <c r="Q105" i="42"/>
  <c r="N105" i="42"/>
  <c r="Q104" i="42"/>
  <c r="R104" i="42" s="1"/>
  <c r="N104" i="42"/>
  <c r="Q103" i="42"/>
  <c r="N103" i="42"/>
  <c r="Q101" i="42"/>
  <c r="N101" i="42"/>
  <c r="Q100" i="42"/>
  <c r="N100" i="42"/>
  <c r="Q99" i="42"/>
  <c r="R99" i="42" s="1"/>
  <c r="N99" i="42"/>
  <c r="Q97" i="42"/>
  <c r="N97" i="42"/>
  <c r="Q96" i="42"/>
  <c r="N96" i="42"/>
  <c r="Q95" i="42"/>
  <c r="N95" i="42"/>
  <c r="Q93" i="42"/>
  <c r="R93" i="42" s="1"/>
  <c r="N93" i="42"/>
  <c r="R92" i="42"/>
  <c r="Q92" i="42"/>
  <c r="N92" i="42"/>
  <c r="Q91" i="42"/>
  <c r="N91" i="42"/>
  <c r="N88" i="42"/>
  <c r="N89" i="42"/>
  <c r="N87" i="42"/>
  <c r="N85" i="42"/>
  <c r="R85" i="42" s="1"/>
  <c r="N84" i="42"/>
  <c r="N81" i="42"/>
  <c r="N82" i="42"/>
  <c r="N80" i="42"/>
  <c r="R80" i="42" s="1"/>
  <c r="N78" i="42"/>
  <c r="N76" i="42"/>
  <c r="N75" i="42"/>
  <c r="N73" i="42"/>
  <c r="N72" i="42"/>
  <c r="N69" i="42"/>
  <c r="N70" i="42"/>
  <c r="N68" i="42"/>
  <c r="N65" i="42"/>
  <c r="N66" i="42"/>
  <c r="N64" i="42"/>
  <c r="N61" i="42"/>
  <c r="N62" i="42"/>
  <c r="N60" i="42"/>
  <c r="N58" i="42"/>
  <c r="N57" i="42"/>
  <c r="N56" i="42"/>
  <c r="Q88" i="42"/>
  <c r="Q89" i="42"/>
  <c r="Q87" i="42"/>
  <c r="Q85" i="42"/>
  <c r="Q84" i="42"/>
  <c r="A75" i="42"/>
  <c r="A78" i="42"/>
  <c r="Q83" i="42"/>
  <c r="R83" i="42" s="1"/>
  <c r="O83" i="42"/>
  <c r="N83" i="42"/>
  <c r="Q82" i="42"/>
  <c r="Q81" i="42"/>
  <c r="Q80" i="42"/>
  <c r="Q79" i="42"/>
  <c r="R79" i="42" s="1"/>
  <c r="O79" i="42"/>
  <c r="N79" i="42"/>
  <c r="Q78" i="42"/>
  <c r="Q73" i="42"/>
  <c r="Q72" i="42"/>
  <c r="Q71" i="42"/>
  <c r="R71" i="42" s="1"/>
  <c r="O71" i="42"/>
  <c r="N71" i="42"/>
  <c r="Q70" i="42"/>
  <c r="Q69" i="42"/>
  <c r="Q68" i="42"/>
  <c r="Q66" i="42"/>
  <c r="Q65" i="42"/>
  <c r="Q64" i="42"/>
  <c r="Q76" i="42"/>
  <c r="Q75" i="42"/>
  <c r="A39" i="45"/>
  <c r="A38" i="45"/>
  <c r="A37" i="45"/>
  <c r="A36" i="45"/>
  <c r="A35" i="45"/>
  <c r="A34" i="45"/>
  <c r="A33" i="45"/>
  <c r="B38" i="45"/>
  <c r="C38" i="45"/>
  <c r="B39" i="45"/>
  <c r="C39" i="45"/>
  <c r="C37" i="45"/>
  <c r="C36" i="45"/>
  <c r="C35" i="45"/>
  <c r="C34" i="45"/>
  <c r="C33" i="45"/>
  <c r="C121" i="42"/>
  <c r="A121" i="42"/>
  <c r="C117" i="42"/>
  <c r="A117" i="42"/>
  <c r="C114" i="42"/>
  <c r="A114" i="42"/>
  <c r="C111" i="42"/>
  <c r="A111" i="42"/>
  <c r="C107" i="42"/>
  <c r="A107" i="42"/>
  <c r="C103" i="42"/>
  <c r="A103" i="42"/>
  <c r="C99" i="42"/>
  <c r="A99" i="42"/>
  <c r="C95" i="42"/>
  <c r="A95" i="42"/>
  <c r="C91" i="42"/>
  <c r="A91" i="42"/>
  <c r="C87" i="42"/>
  <c r="A87" i="42"/>
  <c r="C84" i="42"/>
  <c r="A84" i="42"/>
  <c r="C80" i="42"/>
  <c r="A80" i="42"/>
  <c r="C78" i="42"/>
  <c r="C75" i="42"/>
  <c r="C72" i="42"/>
  <c r="A72" i="42"/>
  <c r="C68" i="42"/>
  <c r="A68" i="42"/>
  <c r="C60" i="42"/>
  <c r="C64" i="42"/>
  <c r="A64" i="42"/>
  <c r="C56" i="42"/>
  <c r="A60" i="42"/>
  <c r="Q63" i="42"/>
  <c r="R63" i="42" s="1"/>
  <c r="O63" i="42"/>
  <c r="N63" i="42"/>
  <c r="D63" i="42"/>
  <c r="Q62" i="42"/>
  <c r="D62" i="42"/>
  <c r="Q61" i="42"/>
  <c r="D61" i="42"/>
  <c r="Q60" i="42"/>
  <c r="D60" i="42"/>
  <c r="Q58" i="42"/>
  <c r="Q57" i="42"/>
  <c r="Q54" i="42"/>
  <c r="O54" i="42"/>
  <c r="N54" i="42"/>
  <c r="Q53" i="42"/>
  <c r="O53" i="42"/>
  <c r="N53" i="42"/>
  <c r="Q52" i="42"/>
  <c r="O52" i="42"/>
  <c r="N52" i="42"/>
  <c r="A40" i="43"/>
  <c r="A39" i="43"/>
  <c r="A38" i="43"/>
  <c r="A37" i="43"/>
  <c r="A36" i="43"/>
  <c r="A35" i="43"/>
  <c r="A34" i="43"/>
  <c r="A33" i="43"/>
  <c r="A32" i="43"/>
  <c r="A31" i="43"/>
  <c r="A30" i="43"/>
  <c r="A29" i="43"/>
  <c r="A28" i="43"/>
  <c r="A27" i="43"/>
  <c r="A26" i="43"/>
  <c r="A25" i="43"/>
  <c r="A24" i="43"/>
  <c r="A23" i="43"/>
  <c r="A22" i="43"/>
  <c r="Q50" i="42"/>
  <c r="O50" i="42"/>
  <c r="N50" i="42"/>
  <c r="Q47" i="42"/>
  <c r="O47" i="42"/>
  <c r="N47" i="42"/>
  <c r="Q44" i="42"/>
  <c r="O44" i="42"/>
  <c r="N44" i="42"/>
  <c r="Q43" i="42"/>
  <c r="O43" i="42"/>
  <c r="N43" i="42"/>
  <c r="Q40" i="42"/>
  <c r="O40" i="42"/>
  <c r="N40" i="42"/>
  <c r="Q39" i="42"/>
  <c r="O39" i="42"/>
  <c r="N39" i="42"/>
  <c r="Q36" i="42"/>
  <c r="Q35" i="42"/>
  <c r="Q34" i="42"/>
  <c r="O36" i="42"/>
  <c r="N36" i="42"/>
  <c r="O35" i="42"/>
  <c r="N35" i="42"/>
  <c r="O34" i="42"/>
  <c r="N34" i="42"/>
  <c r="O33" i="42"/>
  <c r="N33" i="42"/>
  <c r="Q27" i="42"/>
  <c r="O27" i="42"/>
  <c r="N27" i="42"/>
  <c r="Q31" i="42"/>
  <c r="O31" i="42"/>
  <c r="N31" i="42"/>
  <c r="Q28" i="42"/>
  <c r="O28" i="42"/>
  <c r="N28" i="42"/>
  <c r="R91" i="42" l="1"/>
  <c r="R97" i="42"/>
  <c r="R103" i="42"/>
  <c r="R114" i="42"/>
  <c r="R95" i="42"/>
  <c r="R108" i="42"/>
  <c r="R62" i="42"/>
  <c r="R78" i="42"/>
  <c r="R84" i="42"/>
  <c r="R88" i="42"/>
  <c r="R58" i="42"/>
  <c r="R64" i="42"/>
  <c r="R70" i="42"/>
  <c r="R75" i="42"/>
  <c r="R82" i="42"/>
  <c r="R87" i="42"/>
  <c r="R100" i="42"/>
  <c r="R105" i="42"/>
  <c r="R111" i="42"/>
  <c r="R112" i="42"/>
  <c r="R118" i="42"/>
  <c r="R72" i="42"/>
  <c r="R60" i="42"/>
  <c r="R66" i="42"/>
  <c r="R69" i="42"/>
  <c r="R76" i="42"/>
  <c r="R81" i="42"/>
  <c r="R89" i="42"/>
  <c r="R117" i="42"/>
  <c r="R122" i="42"/>
  <c r="R65" i="42"/>
  <c r="R57" i="42"/>
  <c r="R61" i="42"/>
  <c r="R68" i="42"/>
  <c r="R73" i="42"/>
  <c r="R96" i="42"/>
  <c r="R101" i="42"/>
  <c r="R107" i="42"/>
  <c r="R115" i="42"/>
  <c r="R119" i="42"/>
  <c r="R36" i="42"/>
  <c r="R52" i="42"/>
  <c r="R27" i="42"/>
  <c r="R54" i="42"/>
  <c r="R35" i="42"/>
  <c r="R53" i="42"/>
  <c r="R50" i="42"/>
  <c r="R47" i="42"/>
  <c r="R43" i="42"/>
  <c r="R34" i="42"/>
  <c r="R40" i="42"/>
  <c r="R44" i="42"/>
  <c r="R39" i="42"/>
  <c r="R31" i="42"/>
  <c r="R28" i="42"/>
  <c r="Q20" i="42" l="1"/>
  <c r="O20" i="42"/>
  <c r="N20" i="42"/>
  <c r="D24" i="42"/>
  <c r="N24" i="42"/>
  <c r="O24" i="42"/>
  <c r="Q24" i="42"/>
  <c r="R24" i="42" s="1"/>
  <c r="D23" i="42"/>
  <c r="N23" i="42"/>
  <c r="O23" i="42"/>
  <c r="Q23" i="42"/>
  <c r="Q19" i="42"/>
  <c r="O19" i="42"/>
  <c r="N19" i="42"/>
  <c r="Q18" i="42"/>
  <c r="O18" i="42"/>
  <c r="N18" i="42"/>
  <c r="R20" i="42" l="1"/>
  <c r="R23" i="42"/>
  <c r="R18" i="42"/>
  <c r="R19" i="42"/>
  <c r="E39" i="45"/>
  <c r="E38" i="45"/>
  <c r="O38" i="44"/>
  <c r="N38" i="44"/>
  <c r="L38" i="44"/>
  <c r="K38" i="44"/>
  <c r="G38" i="44"/>
  <c r="I38" i="44" s="1"/>
  <c r="D38" i="44"/>
  <c r="C38" i="44"/>
  <c r="B38" i="44"/>
  <c r="A38" i="44"/>
  <c r="N55" i="41"/>
  <c r="C32" i="45"/>
  <c r="B32" i="45"/>
  <c r="A32" i="45"/>
  <c r="C31" i="45"/>
  <c r="B31" i="45"/>
  <c r="A31" i="45"/>
  <c r="E32" i="45"/>
  <c r="E31" i="45"/>
  <c r="A56" i="42"/>
  <c r="N37" i="41"/>
  <c r="E38" i="42"/>
  <c r="N41" i="41"/>
  <c r="N40" i="41"/>
  <c r="N39" i="41"/>
  <c r="E22" i="44" s="1"/>
  <c r="E30" i="45"/>
  <c r="Q59" i="42"/>
  <c r="R59" i="42" s="1"/>
  <c r="O59" i="42"/>
  <c r="N59" i="42"/>
  <c r="D59" i="42"/>
  <c r="D58" i="42"/>
  <c r="D57" i="42"/>
  <c r="Q56" i="42"/>
  <c r="R56" i="42" s="1"/>
  <c r="D56" i="42"/>
  <c r="C30" i="45"/>
  <c r="B30" i="45"/>
  <c r="A30" i="45"/>
  <c r="C29" i="45"/>
  <c r="B29" i="45"/>
  <c r="A29" i="45"/>
  <c r="C28" i="45"/>
  <c r="B28" i="45"/>
  <c r="A28" i="45"/>
  <c r="C27" i="45"/>
  <c r="B27" i="45"/>
  <c r="A27" i="45"/>
  <c r="C26" i="45"/>
  <c r="B26" i="45"/>
  <c r="A26" i="45"/>
  <c r="C25" i="45"/>
  <c r="B25" i="45"/>
  <c r="A25" i="45"/>
  <c r="C24" i="45"/>
  <c r="B24" i="45"/>
  <c r="A24" i="45"/>
  <c r="C23" i="45"/>
  <c r="B23" i="45"/>
  <c r="A23" i="45"/>
  <c r="C22" i="45"/>
  <c r="B22" i="45"/>
  <c r="A22" i="45"/>
  <c r="C21" i="45"/>
  <c r="B21" i="45"/>
  <c r="A21" i="45"/>
  <c r="E29" i="45"/>
  <c r="O28" i="44"/>
  <c r="N28" i="44"/>
  <c r="L28" i="44"/>
  <c r="K28" i="44"/>
  <c r="G28" i="44"/>
  <c r="H28" i="44" s="1"/>
  <c r="D28" i="44"/>
  <c r="C28" i="44"/>
  <c r="B28" i="44"/>
  <c r="A28" i="44"/>
  <c r="E26" i="45"/>
  <c r="E25" i="45"/>
  <c r="E24" i="45"/>
  <c r="O24" i="44"/>
  <c r="N24" i="44"/>
  <c r="L24" i="44"/>
  <c r="K24" i="44"/>
  <c r="G24" i="44"/>
  <c r="I24" i="44" s="1"/>
  <c r="E23" i="45" s="1"/>
  <c r="D24" i="44"/>
  <c r="C24" i="44"/>
  <c r="B24" i="44"/>
  <c r="A24" i="44"/>
  <c r="O23" i="44"/>
  <c r="N23" i="44"/>
  <c r="L23" i="44"/>
  <c r="K23" i="44"/>
  <c r="G23" i="44"/>
  <c r="I23" i="44" s="1"/>
  <c r="E22" i="45" s="1"/>
  <c r="D23" i="44"/>
  <c r="C23" i="44"/>
  <c r="B23" i="44"/>
  <c r="A23" i="44"/>
  <c r="O22" i="44"/>
  <c r="N22" i="44"/>
  <c r="L22" i="44"/>
  <c r="K22" i="44"/>
  <c r="G22" i="44"/>
  <c r="I22" i="44" s="1"/>
  <c r="E21" i="45" s="1"/>
  <c r="D22" i="44"/>
  <c r="C22" i="44"/>
  <c r="B22" i="44"/>
  <c r="A22" i="44"/>
  <c r="N38" i="41"/>
  <c r="D20" i="45" s="1"/>
  <c r="D21" i="45" l="1"/>
  <c r="E28" i="45"/>
  <c r="D31" i="45"/>
  <c r="C32" i="43"/>
  <c r="E91" i="42"/>
  <c r="D39" i="45"/>
  <c r="C40" i="43"/>
  <c r="E121" i="42"/>
  <c r="E68" i="42"/>
  <c r="C25" i="43"/>
  <c r="E99" i="42"/>
  <c r="D33" i="45"/>
  <c r="C34" i="43"/>
  <c r="E95" i="42"/>
  <c r="C33" i="43"/>
  <c r="E56" i="42"/>
  <c r="C22" i="43"/>
  <c r="C35" i="43"/>
  <c r="D34" i="45"/>
  <c r="E103" i="42"/>
  <c r="E111" i="42"/>
  <c r="D36" i="45"/>
  <c r="C37" i="43"/>
  <c r="E23" i="44"/>
  <c r="C23" i="43"/>
  <c r="E60" i="42"/>
  <c r="E38" i="44"/>
  <c r="C38" i="43"/>
  <c r="D37" i="45"/>
  <c r="E114" i="42"/>
  <c r="C24" i="43"/>
  <c r="E64" i="42"/>
  <c r="E80" i="42"/>
  <c r="C29" i="43"/>
  <c r="E107" i="42"/>
  <c r="D35" i="45"/>
  <c r="C36" i="43"/>
  <c r="E87" i="42"/>
  <c r="C31" i="43"/>
  <c r="D38" i="45"/>
  <c r="E117" i="42"/>
  <c r="C39" i="43"/>
  <c r="F32" i="45"/>
  <c r="G32" i="45" s="1"/>
  <c r="F30" i="45"/>
  <c r="G30" i="45" s="1"/>
  <c r="F28" i="45"/>
  <c r="F29" i="45"/>
  <c r="G29" i="45" s="1"/>
  <c r="F26" i="45"/>
  <c r="G26" i="45" s="1"/>
  <c r="P24" i="44"/>
  <c r="Q24" i="44" s="1"/>
  <c r="F23" i="45" s="1"/>
  <c r="G23" i="45" s="1"/>
  <c r="P22" i="44"/>
  <c r="H24" i="44"/>
  <c r="F117" i="42"/>
  <c r="H38" i="44"/>
  <c r="F121" i="42"/>
  <c r="H23" i="44"/>
  <c r="F60" i="42" s="1"/>
  <c r="F24" i="45"/>
  <c r="G24" i="45" s="1"/>
  <c r="I28" i="44"/>
  <c r="E27" i="45" s="1"/>
  <c r="H22" i="44"/>
  <c r="F56" i="42" s="1"/>
  <c r="P28" i="44"/>
  <c r="Q28" i="44" s="1"/>
  <c r="F27" i="45" s="1"/>
  <c r="F31" i="45"/>
  <c r="G31" i="45" s="1"/>
  <c r="P38" i="44"/>
  <c r="Q38" i="44" s="1"/>
  <c r="P23" i="44"/>
  <c r="F25" i="45"/>
  <c r="G25" i="45" s="1"/>
  <c r="D32" i="45"/>
  <c r="D22" i="45"/>
  <c r="E21" i="44"/>
  <c r="G28" i="45" l="1"/>
  <c r="F39" i="45"/>
  <c r="G39" i="45" s="1"/>
  <c r="G121" i="42"/>
  <c r="F38" i="45"/>
  <c r="G38" i="45" s="1"/>
  <c r="G117" i="42"/>
  <c r="G27" i="45"/>
  <c r="Q23" i="44"/>
  <c r="F22" i="45" s="1"/>
  <c r="G22" i="45" s="1"/>
  <c r="G60" i="42"/>
  <c r="Q22" i="44"/>
  <c r="F21" i="45" s="1"/>
  <c r="G21" i="45" s="1"/>
  <c r="G56" i="42"/>
  <c r="D17" i="42"/>
  <c r="D21" i="42"/>
  <c r="D28" i="42"/>
  <c r="D29" i="42"/>
  <c r="N29" i="42"/>
  <c r="O29" i="42"/>
  <c r="Q29" i="42"/>
  <c r="R29" i="42" s="1"/>
  <c r="D31" i="42"/>
  <c r="D32" i="42"/>
  <c r="N32" i="42"/>
  <c r="O32" i="42"/>
  <c r="Q32" i="42"/>
  <c r="R32" i="42" s="1"/>
  <c r="D36" i="42"/>
  <c r="D37" i="42"/>
  <c r="N37" i="42"/>
  <c r="O37" i="42"/>
  <c r="Q37" i="42"/>
  <c r="R37" i="42" s="1"/>
  <c r="D40" i="42"/>
  <c r="D41" i="42"/>
  <c r="N41" i="42"/>
  <c r="O41" i="42"/>
  <c r="Q41" i="42"/>
  <c r="R41" i="42" s="1"/>
  <c r="D43" i="42"/>
  <c r="D44" i="42"/>
  <c r="D45" i="42"/>
  <c r="N45" i="42"/>
  <c r="O45" i="42"/>
  <c r="Q45" i="42"/>
  <c r="R45" i="42" s="1"/>
  <c r="D47" i="42"/>
  <c r="D48" i="42"/>
  <c r="N48" i="42"/>
  <c r="O48" i="42"/>
  <c r="Q48" i="42"/>
  <c r="R48" i="42" s="1"/>
  <c r="D50" i="42"/>
  <c r="D51" i="42"/>
  <c r="N51" i="42"/>
  <c r="O51" i="42"/>
  <c r="Q51" i="42"/>
  <c r="R51" i="42" s="1"/>
  <c r="D54" i="42"/>
  <c r="D55" i="42"/>
  <c r="N55" i="42"/>
  <c r="O55" i="42"/>
  <c r="Q55" i="42"/>
  <c r="R55" i="42" s="1"/>
  <c r="A21" i="44" l="1"/>
  <c r="B21" i="44"/>
  <c r="C21" i="44"/>
  <c r="D21" i="44"/>
  <c r="G21" i="44"/>
  <c r="I21" i="44" s="1"/>
  <c r="E20" i="45" s="1"/>
  <c r="K21" i="44"/>
  <c r="L21" i="44"/>
  <c r="N21" i="44"/>
  <c r="O21" i="44"/>
  <c r="C52" i="42"/>
  <c r="A52" i="42"/>
  <c r="D53" i="42"/>
  <c r="D52" i="42"/>
  <c r="A21" i="43"/>
  <c r="H21" i="44" l="1"/>
  <c r="F52" i="42" s="1"/>
  <c r="P21" i="44"/>
  <c r="Q21" i="44" l="1"/>
  <c r="F20" i="45" s="1"/>
  <c r="G20" i="45" s="1"/>
  <c r="G52" i="42"/>
  <c r="Q49" i="42"/>
  <c r="O49" i="42"/>
  <c r="N49" i="42"/>
  <c r="Q46" i="42"/>
  <c r="O46" i="42"/>
  <c r="N46" i="42"/>
  <c r="Q42" i="42"/>
  <c r="O42" i="42"/>
  <c r="N42" i="42"/>
  <c r="Q38" i="42"/>
  <c r="O38" i="42"/>
  <c r="N38" i="42"/>
  <c r="Q33" i="42"/>
  <c r="Q30" i="42"/>
  <c r="O30" i="42"/>
  <c r="N30" i="42"/>
  <c r="Q26" i="42"/>
  <c r="O26" i="42"/>
  <c r="N26" i="42"/>
  <c r="Q25" i="42"/>
  <c r="O25" i="42"/>
  <c r="N25" i="42"/>
  <c r="Q22" i="42"/>
  <c r="O22" i="42"/>
  <c r="N22" i="42"/>
  <c r="R22" i="42" l="1"/>
  <c r="R42" i="42"/>
  <c r="R25" i="42"/>
  <c r="R26" i="42"/>
  <c r="R46" i="42"/>
  <c r="R38" i="42"/>
  <c r="R49" i="42"/>
  <c r="R30" i="42"/>
  <c r="R33" i="42"/>
  <c r="Q15" i="42"/>
  <c r="O15" i="42"/>
  <c r="N15" i="42"/>
  <c r="Q16" i="42"/>
  <c r="O16" i="42"/>
  <c r="N16" i="42"/>
  <c r="R15" i="42" l="1"/>
  <c r="R16" i="42"/>
  <c r="E49" i="42" l="1"/>
  <c r="N30" i="41"/>
  <c r="E22" i="42" s="1"/>
  <c r="E52" i="42" l="1"/>
  <c r="C21" i="43"/>
  <c r="N31" i="41"/>
  <c r="E14" i="44" s="1"/>
  <c r="A15" i="42" l="1"/>
  <c r="C15" i="42"/>
  <c r="D15" i="42"/>
  <c r="D16" i="42"/>
  <c r="F15" i="42"/>
  <c r="S20" i="42" l="1"/>
  <c r="S23" i="42"/>
  <c r="S22" i="42"/>
  <c r="S18" i="42"/>
  <c r="S19" i="42"/>
  <c r="S15" i="42"/>
  <c r="S16" i="42"/>
  <c r="E15" i="42"/>
  <c r="L20" i="44"/>
  <c r="K20" i="44"/>
  <c r="G20" i="44"/>
  <c r="I20" i="44" s="1"/>
  <c r="G15" i="42" l="1"/>
  <c r="T15" i="42" s="1"/>
  <c r="S17" i="42"/>
  <c r="U15" i="42" s="1"/>
  <c r="S21" i="42"/>
  <c r="U18" i="42" s="1"/>
  <c r="H20" i="44"/>
  <c r="T16" i="42" l="1"/>
  <c r="T18" i="42"/>
  <c r="T22" i="42"/>
  <c r="T20" i="42"/>
  <c r="T19" i="42"/>
  <c r="T23" i="42"/>
  <c r="T17" i="42"/>
  <c r="V15" i="42" s="1"/>
  <c r="D19" i="45"/>
  <c r="E46" i="42"/>
  <c r="N29" i="41"/>
  <c r="T21" i="42" l="1"/>
  <c r="V18" i="42" s="1"/>
  <c r="M18" i="41"/>
  <c r="D20" i="44" l="1"/>
  <c r="C10" i="45" l="1"/>
  <c r="D49" i="42"/>
  <c r="D46" i="42"/>
  <c r="D42" i="42"/>
  <c r="D39" i="42"/>
  <c r="D38" i="42"/>
  <c r="D34" i="42"/>
  <c r="D33" i="42"/>
  <c r="D30" i="42"/>
  <c r="D26" i="42"/>
  <c r="D25" i="42"/>
  <c r="D22" i="42"/>
  <c r="D19" i="42"/>
  <c r="D18" i="42"/>
  <c r="C49" i="42"/>
  <c r="C46" i="42"/>
  <c r="C42" i="42"/>
  <c r="C38" i="42"/>
  <c r="C33" i="42"/>
  <c r="C30" i="42"/>
  <c r="C25" i="42"/>
  <c r="C22" i="42"/>
  <c r="C18" i="42"/>
  <c r="A49" i="42"/>
  <c r="A46" i="42"/>
  <c r="A42" i="42"/>
  <c r="A38" i="42"/>
  <c r="A33" i="42"/>
  <c r="A30" i="42"/>
  <c r="A25" i="42"/>
  <c r="A22" i="42"/>
  <c r="A18" i="42"/>
  <c r="A10" i="45"/>
  <c r="A12" i="43" l="1"/>
  <c r="A13" i="43"/>
  <c r="A14" i="43"/>
  <c r="A15" i="43"/>
  <c r="A16" i="43"/>
  <c r="A17" i="43"/>
  <c r="A18" i="43"/>
  <c r="A19" i="43"/>
  <c r="A20" i="43"/>
  <c r="A11" i="43"/>
  <c r="A13" i="45" l="1"/>
  <c r="B13" i="45"/>
  <c r="C13" i="45"/>
  <c r="A14" i="45"/>
  <c r="B14" i="45"/>
  <c r="C14" i="45"/>
  <c r="A15" i="45"/>
  <c r="B15" i="45"/>
  <c r="C15" i="45"/>
  <c r="A16" i="45"/>
  <c r="B16" i="45"/>
  <c r="C16" i="45"/>
  <c r="A17" i="45"/>
  <c r="B17" i="45"/>
  <c r="C17" i="45"/>
  <c r="A18" i="45"/>
  <c r="B18" i="45"/>
  <c r="C18" i="45"/>
  <c r="A19" i="45"/>
  <c r="B19" i="45"/>
  <c r="C19" i="45"/>
  <c r="A20" i="45"/>
  <c r="B20" i="45"/>
  <c r="C20" i="45"/>
  <c r="B33" i="45"/>
  <c r="B34" i="45"/>
  <c r="B35" i="45"/>
  <c r="B36" i="45"/>
  <c r="B37" i="45"/>
  <c r="A11" i="45"/>
  <c r="B11" i="45"/>
  <c r="C11" i="45"/>
  <c r="A12" i="45"/>
  <c r="B12" i="45"/>
  <c r="C12" i="45"/>
  <c r="B10" i="45"/>
  <c r="D12" i="44"/>
  <c r="D13" i="44"/>
  <c r="D14" i="44"/>
  <c r="C12" i="44"/>
  <c r="C13" i="44"/>
  <c r="C14" i="44"/>
  <c r="C20" i="44"/>
  <c r="B12" i="44"/>
  <c r="B13" i="44"/>
  <c r="B14" i="44"/>
  <c r="B20" i="44"/>
  <c r="A12" i="44"/>
  <c r="A13" i="44"/>
  <c r="A14" i="44"/>
  <c r="A20" i="44"/>
  <c r="E37" i="45"/>
  <c r="E36" i="45"/>
  <c r="E35" i="45"/>
  <c r="E34" i="45"/>
  <c r="E33" i="45"/>
  <c r="F84" i="42"/>
  <c r="F80" i="42"/>
  <c r="F78" i="42"/>
  <c r="F75" i="42"/>
  <c r="F72" i="42"/>
  <c r="F68" i="42"/>
  <c r="F64" i="42"/>
  <c r="O20" i="44"/>
  <c r="N20" i="44"/>
  <c r="F49" i="42"/>
  <c r="F46" i="42"/>
  <c r="S47" i="42" s="1"/>
  <c r="F42" i="42"/>
  <c r="F38" i="42"/>
  <c r="F33" i="42"/>
  <c r="F30" i="42"/>
  <c r="O14" i="44"/>
  <c r="N14" i="44"/>
  <c r="L14" i="44"/>
  <c r="K14" i="44"/>
  <c r="G14" i="44"/>
  <c r="H14" i="44" s="1"/>
  <c r="F25" i="42" s="1"/>
  <c r="O13" i="44"/>
  <c r="N13" i="44"/>
  <c r="L13" i="44"/>
  <c r="K13" i="44"/>
  <c r="G13" i="44"/>
  <c r="H13" i="44" s="1"/>
  <c r="F22" i="42" s="1"/>
  <c r="O12" i="44"/>
  <c r="N12" i="44"/>
  <c r="L12" i="44"/>
  <c r="K12" i="44"/>
  <c r="H12" i="44"/>
  <c r="F18" i="42" s="1"/>
  <c r="D30" i="45"/>
  <c r="E20" i="44"/>
  <c r="S27" i="42" l="1"/>
  <c r="S31" i="42"/>
  <c r="S30" i="42"/>
  <c r="S88" i="42"/>
  <c r="S95" i="42"/>
  <c r="S103" i="42"/>
  <c r="S91" i="42"/>
  <c r="S93" i="42"/>
  <c r="S114" i="42"/>
  <c r="S123" i="42"/>
  <c r="S121" i="42"/>
  <c r="S99" i="42"/>
  <c r="S104" i="42"/>
  <c r="S108" i="42"/>
  <c r="S92" i="42"/>
  <c r="S109" i="42"/>
  <c r="S97" i="42"/>
  <c r="S119" i="42"/>
  <c r="S87" i="42"/>
  <c r="S122" i="42"/>
  <c r="S118" i="42"/>
  <c r="S96" i="42"/>
  <c r="S115" i="42"/>
  <c r="S105" i="42"/>
  <c r="S100" i="42"/>
  <c r="S89" i="42"/>
  <c r="S111" i="42"/>
  <c r="S101" i="42"/>
  <c r="S112" i="42"/>
  <c r="S107" i="42"/>
  <c r="S117" i="42"/>
  <c r="E78" i="42"/>
  <c r="C28" i="43"/>
  <c r="C27" i="43"/>
  <c r="E75" i="42"/>
  <c r="C26" i="43"/>
  <c r="E72" i="42"/>
  <c r="E84" i="42"/>
  <c r="C30" i="43"/>
  <c r="S84" i="42"/>
  <c r="S85" i="42"/>
  <c r="S81" i="42"/>
  <c r="S73" i="42"/>
  <c r="S80" i="42"/>
  <c r="S82" i="42"/>
  <c r="S72" i="42"/>
  <c r="S78" i="42"/>
  <c r="S79" i="42" s="1"/>
  <c r="S69" i="42"/>
  <c r="S64" i="42"/>
  <c r="S66" i="42"/>
  <c r="S68" i="42"/>
  <c r="S70" i="42"/>
  <c r="S65" i="42"/>
  <c r="S76" i="42"/>
  <c r="S75" i="42"/>
  <c r="S61" i="42"/>
  <c r="S58" i="42"/>
  <c r="S60" i="42"/>
  <c r="S57" i="42"/>
  <c r="S62" i="42"/>
  <c r="S52" i="42"/>
  <c r="S53" i="42"/>
  <c r="S54" i="42"/>
  <c r="S39" i="42"/>
  <c r="S40" i="42"/>
  <c r="S33" i="42"/>
  <c r="S34" i="42"/>
  <c r="S35" i="42"/>
  <c r="S36" i="42"/>
  <c r="S42" i="42"/>
  <c r="S43" i="42"/>
  <c r="S44" i="42"/>
  <c r="S25" i="42"/>
  <c r="S28" i="42"/>
  <c r="S50" i="42"/>
  <c r="S56" i="42"/>
  <c r="E28" i="44"/>
  <c r="D27" i="45"/>
  <c r="D25" i="45"/>
  <c r="D26" i="45"/>
  <c r="D24" i="45"/>
  <c r="D29" i="45"/>
  <c r="E24" i="44"/>
  <c r="D23" i="45"/>
  <c r="D28" i="45"/>
  <c r="S26" i="42"/>
  <c r="S46" i="42"/>
  <c r="S48" i="42" s="1"/>
  <c r="S49" i="42"/>
  <c r="S24" i="42"/>
  <c r="U22" i="42" s="1"/>
  <c r="S38" i="42"/>
  <c r="G103" i="42"/>
  <c r="G30" i="42"/>
  <c r="T31" i="42" s="1"/>
  <c r="G99" i="42"/>
  <c r="D10" i="45"/>
  <c r="C11" i="43"/>
  <c r="P12" i="44"/>
  <c r="G18" i="42" s="1"/>
  <c r="D15" i="45"/>
  <c r="E33" i="42"/>
  <c r="C16" i="43"/>
  <c r="D16" i="45"/>
  <c r="C17" i="43"/>
  <c r="D18" i="45"/>
  <c r="C19" i="43"/>
  <c r="E12" i="44"/>
  <c r="D11" i="45"/>
  <c r="E18" i="42"/>
  <c r="C12" i="43"/>
  <c r="D17" i="45"/>
  <c r="E42" i="42"/>
  <c r="C18" i="43"/>
  <c r="D13" i="45"/>
  <c r="E25" i="42"/>
  <c r="C14" i="43"/>
  <c r="D14" i="45"/>
  <c r="E30" i="42"/>
  <c r="C15" i="43"/>
  <c r="P14" i="44"/>
  <c r="P20" i="44"/>
  <c r="E13" i="44"/>
  <c r="D12" i="45"/>
  <c r="C13" i="43"/>
  <c r="C20" i="43"/>
  <c r="P13" i="44"/>
  <c r="I12" i="44"/>
  <c r="E11" i="45" s="1"/>
  <c r="I13" i="44"/>
  <c r="E12" i="45" s="1"/>
  <c r="I14" i="44"/>
  <c r="E13" i="45" s="1"/>
  <c r="E14" i="45"/>
  <c r="E15" i="45"/>
  <c r="E16" i="45"/>
  <c r="E17" i="45"/>
  <c r="E18" i="45"/>
  <c r="E19" i="45"/>
  <c r="E10" i="45"/>
  <c r="F87" i="42"/>
  <c r="F91" i="42"/>
  <c r="F95" i="42"/>
  <c r="F99" i="42"/>
  <c r="F103" i="42"/>
  <c r="F107" i="42"/>
  <c r="F111" i="42"/>
  <c r="F114" i="42"/>
  <c r="S120" i="42" l="1"/>
  <c r="S113" i="42"/>
  <c r="S71" i="42"/>
  <c r="D25" i="43" s="1"/>
  <c r="S124" i="42"/>
  <c r="D40" i="43" s="1"/>
  <c r="F40" i="43" s="1"/>
  <c r="S110" i="42"/>
  <c r="U107" i="42" s="1"/>
  <c r="S90" i="42"/>
  <c r="D31" i="43" s="1"/>
  <c r="F31" i="43" s="1"/>
  <c r="S32" i="42"/>
  <c r="U30" i="42" s="1"/>
  <c r="S116" i="42"/>
  <c r="S98" i="42"/>
  <c r="S102" i="42"/>
  <c r="U78" i="42"/>
  <c r="D28" i="43"/>
  <c r="F28" i="43" s="1"/>
  <c r="U117" i="42"/>
  <c r="D39" i="43"/>
  <c r="F39" i="43" s="1"/>
  <c r="D37" i="43"/>
  <c r="U111" i="42"/>
  <c r="S94" i="42"/>
  <c r="S106" i="42"/>
  <c r="S86" i="42"/>
  <c r="S74" i="42"/>
  <c r="S83" i="42"/>
  <c r="S77" i="42"/>
  <c r="S67" i="42"/>
  <c r="D24" i="43" s="1"/>
  <c r="F24" i="43" s="1"/>
  <c r="S37" i="42"/>
  <c r="U33" i="42" s="1"/>
  <c r="S63" i="42"/>
  <c r="D23" i="43" s="1"/>
  <c r="F23" i="43" s="1"/>
  <c r="S51" i="42"/>
  <c r="U49" i="42" s="1"/>
  <c r="S45" i="42"/>
  <c r="D18" i="43" s="1"/>
  <c r="F18" i="43" s="1"/>
  <c r="S59" i="42"/>
  <c r="D22" i="43" s="1"/>
  <c r="F22" i="43" s="1"/>
  <c r="S41" i="42"/>
  <c r="D17" i="43" s="1"/>
  <c r="F17" i="43" s="1"/>
  <c r="S55" i="42"/>
  <c r="D21" i="43" s="1"/>
  <c r="F21" i="43" s="1"/>
  <c r="S29" i="42"/>
  <c r="U25" i="42" s="1"/>
  <c r="F15" i="45"/>
  <c r="G15" i="45" s="1"/>
  <c r="G33" i="42"/>
  <c r="T30" i="42"/>
  <c r="T32" i="42" s="1"/>
  <c r="E15" i="43" s="1"/>
  <c r="F34" i="45"/>
  <c r="G34" i="45" s="1"/>
  <c r="F14" i="45"/>
  <c r="G14" i="45" s="1"/>
  <c r="G78" i="42"/>
  <c r="G75" i="42"/>
  <c r="F33" i="45"/>
  <c r="G33" i="45" s="1"/>
  <c r="F18" i="45"/>
  <c r="G18" i="45" s="1"/>
  <c r="G46" i="42"/>
  <c r="T47" i="42" s="1"/>
  <c r="G84" i="42"/>
  <c r="Q20" i="44"/>
  <c r="F19" i="45" s="1"/>
  <c r="G19" i="45" s="1"/>
  <c r="G49" i="42"/>
  <c r="Q12" i="44"/>
  <c r="F11" i="45" s="1"/>
  <c r="G11" i="45" s="1"/>
  <c r="F37" i="45"/>
  <c r="G37" i="45" s="1"/>
  <c r="G114" i="42"/>
  <c r="G68" i="42"/>
  <c r="Q14" i="44"/>
  <c r="F13" i="45" s="1"/>
  <c r="G13" i="45" s="1"/>
  <c r="G25" i="42"/>
  <c r="G80" i="42"/>
  <c r="G95" i="42"/>
  <c r="G72" i="42"/>
  <c r="F17" i="45"/>
  <c r="G17" i="45" s="1"/>
  <c r="G42" i="42"/>
  <c r="D11" i="43"/>
  <c r="F11" i="43" s="1"/>
  <c r="G91" i="42"/>
  <c r="U46" i="42"/>
  <c r="D19" i="43"/>
  <c r="F19" i="43" s="1"/>
  <c r="F10" i="45"/>
  <c r="F36" i="45"/>
  <c r="G36" i="45" s="1"/>
  <c r="G111" i="42"/>
  <c r="G64" i="42"/>
  <c r="Q13" i="44"/>
  <c r="F12" i="45" s="1"/>
  <c r="G12" i="45" s="1"/>
  <c r="G22" i="42"/>
  <c r="F35" i="45"/>
  <c r="G35" i="45" s="1"/>
  <c r="G107" i="42"/>
  <c r="F16" i="45"/>
  <c r="G16" i="45" s="1"/>
  <c r="G38" i="42"/>
  <c r="T42" i="42" s="1"/>
  <c r="G87" i="42"/>
  <c r="U121" i="42" l="1"/>
  <c r="D36" i="43"/>
  <c r="F36" i="43" s="1"/>
  <c r="U87" i="42"/>
  <c r="D16" i="43"/>
  <c r="F16" i="43" s="1"/>
  <c r="L14" i="45"/>
  <c r="D9" i="47" s="1"/>
  <c r="U80" i="42"/>
  <c r="D29" i="43"/>
  <c r="F29" i="43" s="1"/>
  <c r="N12" i="45"/>
  <c r="F7" i="47" s="1"/>
  <c r="L13" i="45"/>
  <c r="D8" i="47" s="1"/>
  <c r="M13" i="45"/>
  <c r="E8" i="47" s="1"/>
  <c r="N10" i="45"/>
  <c r="F5" i="47" s="1"/>
  <c r="N14" i="45"/>
  <c r="F9" i="47" s="1"/>
  <c r="N11" i="45"/>
  <c r="F6" i="47" s="1"/>
  <c r="U91" i="42"/>
  <c r="D32" i="43"/>
  <c r="F32" i="43" s="1"/>
  <c r="D38" i="43"/>
  <c r="F38" i="43" s="1"/>
  <c r="U114" i="42"/>
  <c r="T121" i="42"/>
  <c r="T108" i="42"/>
  <c r="T103" i="42"/>
  <c r="T97" i="42"/>
  <c r="T93" i="42"/>
  <c r="T92" i="42"/>
  <c r="T87" i="42"/>
  <c r="T117" i="42"/>
  <c r="T109" i="42"/>
  <c r="T99" i="42"/>
  <c r="T122" i="42"/>
  <c r="T123" i="42"/>
  <c r="T118" i="42"/>
  <c r="T114" i="42"/>
  <c r="T112" i="42"/>
  <c r="T105" i="42"/>
  <c r="T100" i="42"/>
  <c r="T95" i="42"/>
  <c r="T111" i="42"/>
  <c r="T113" i="42" s="1"/>
  <c r="T104" i="42"/>
  <c r="T91" i="42"/>
  <c r="T88" i="42"/>
  <c r="T119" i="42"/>
  <c r="T115" i="42"/>
  <c r="T107" i="42"/>
  <c r="T101" i="42"/>
  <c r="T96" i="42"/>
  <c r="T89" i="42"/>
  <c r="K12" i="45"/>
  <c r="C7" i="47" s="1"/>
  <c r="M10" i="45"/>
  <c r="E5" i="47" s="1"/>
  <c r="M14" i="45"/>
  <c r="E9" i="47" s="1"/>
  <c r="M11" i="45"/>
  <c r="E6" i="47" s="1"/>
  <c r="K11" i="45"/>
  <c r="C6" i="47" s="1"/>
  <c r="K13" i="45"/>
  <c r="C8" i="47" s="1"/>
  <c r="U99" i="42"/>
  <c r="D34" i="43"/>
  <c r="F34" i="43" s="1"/>
  <c r="U72" i="42"/>
  <c r="D26" i="43"/>
  <c r="F26" i="43" s="1"/>
  <c r="U103" i="42"/>
  <c r="D35" i="43"/>
  <c r="F35" i="43" s="1"/>
  <c r="M12" i="45"/>
  <c r="E7" i="47" s="1"/>
  <c r="L11" i="45"/>
  <c r="D6" i="47" s="1"/>
  <c r="L10" i="45"/>
  <c r="D5" i="47" s="1"/>
  <c r="O12" i="45"/>
  <c r="G7" i="47" s="1"/>
  <c r="K10" i="45"/>
  <c r="C5" i="47" s="1"/>
  <c r="O13" i="45"/>
  <c r="G8" i="47" s="1"/>
  <c r="U75" i="42"/>
  <c r="D27" i="43"/>
  <c r="F27" i="43" s="1"/>
  <c r="U84" i="42"/>
  <c r="D30" i="43"/>
  <c r="F30" i="43" s="1"/>
  <c r="K14" i="45"/>
  <c r="C9" i="47" s="1"/>
  <c r="L12" i="45"/>
  <c r="D7" i="47" s="1"/>
  <c r="O11" i="45"/>
  <c r="G6" i="47" s="1"/>
  <c r="N13" i="45"/>
  <c r="F8" i="47" s="1"/>
  <c r="O10" i="45"/>
  <c r="G5" i="47" s="1"/>
  <c r="O14" i="45"/>
  <c r="G9" i="47" s="1"/>
  <c r="U95" i="42"/>
  <c r="D33" i="43"/>
  <c r="F33" i="43" s="1"/>
  <c r="D15" i="43"/>
  <c r="F15" i="43" s="1"/>
  <c r="T85" i="42"/>
  <c r="T84" i="42"/>
  <c r="U42" i="42"/>
  <c r="D20" i="43"/>
  <c r="F20" i="43" s="1"/>
  <c r="T73" i="42"/>
  <c r="T78" i="42"/>
  <c r="T79" i="42" s="1"/>
  <c r="T80" i="42"/>
  <c r="T72" i="42"/>
  <c r="T82" i="42"/>
  <c r="T81" i="42"/>
  <c r="T66" i="42"/>
  <c r="T68" i="42"/>
  <c r="T70" i="42"/>
  <c r="T65" i="42"/>
  <c r="T69" i="42"/>
  <c r="T64" i="42"/>
  <c r="U64" i="42"/>
  <c r="F37" i="43"/>
  <c r="U68" i="42"/>
  <c r="T76" i="42"/>
  <c r="T75" i="42"/>
  <c r="T62" i="42"/>
  <c r="T58" i="42"/>
  <c r="T57" i="42"/>
  <c r="T61" i="42"/>
  <c r="T60" i="42"/>
  <c r="U60" i="42"/>
  <c r="T52" i="42"/>
  <c r="T53" i="42"/>
  <c r="T54" i="42"/>
  <c r="U56" i="42"/>
  <c r="F25" i="43"/>
  <c r="T28" i="42"/>
  <c r="T27" i="42"/>
  <c r="T39" i="42"/>
  <c r="T40" i="42"/>
  <c r="T43" i="42"/>
  <c r="T44" i="42"/>
  <c r="T33" i="42"/>
  <c r="T35" i="42"/>
  <c r="T34" i="42"/>
  <c r="T36" i="42"/>
  <c r="U38" i="42"/>
  <c r="D14" i="43"/>
  <c r="F14" i="43" s="1"/>
  <c r="T50" i="42"/>
  <c r="T56" i="42"/>
  <c r="D13" i="43"/>
  <c r="F13" i="43" s="1"/>
  <c r="D12" i="43"/>
  <c r="F12" i="43" s="1"/>
  <c r="U52" i="42"/>
  <c r="T46" i="42"/>
  <c r="T48" i="42" s="1"/>
  <c r="T26" i="42"/>
  <c r="T25" i="42"/>
  <c r="T24" i="42"/>
  <c r="T49" i="42"/>
  <c r="T38" i="42"/>
  <c r="G10" i="45"/>
  <c r="V30" i="42"/>
  <c r="G15" i="43"/>
  <c r="T124" i="42" l="1"/>
  <c r="T120" i="42"/>
  <c r="V117" i="42" s="1"/>
  <c r="V78" i="42"/>
  <c r="E28" i="43"/>
  <c r="G28" i="43" s="1"/>
  <c r="H28" i="43" s="1"/>
  <c r="E37" i="43"/>
  <c r="V111" i="42"/>
  <c r="T90" i="42"/>
  <c r="V87" i="42" s="1"/>
  <c r="T106" i="42"/>
  <c r="V121" i="42"/>
  <c r="E40" i="43"/>
  <c r="G40" i="43" s="1"/>
  <c r="H40" i="43" s="1"/>
  <c r="T98" i="42"/>
  <c r="T116" i="42"/>
  <c r="T102" i="42"/>
  <c r="T110" i="42"/>
  <c r="E36" i="43" s="1"/>
  <c r="G36" i="43" s="1"/>
  <c r="H36" i="43" s="1"/>
  <c r="T94" i="42"/>
  <c r="T83" i="42"/>
  <c r="T86" i="42"/>
  <c r="T74" i="42"/>
  <c r="T77" i="42"/>
  <c r="T67" i="42"/>
  <c r="E24" i="43" s="1"/>
  <c r="G24" i="43" s="1"/>
  <c r="H24" i="43" s="1"/>
  <c r="T71" i="42"/>
  <c r="E25" i="43" s="1"/>
  <c r="T63" i="42"/>
  <c r="E23" i="43" s="1"/>
  <c r="G23" i="43" s="1"/>
  <c r="H23" i="43" s="1"/>
  <c r="T37" i="42"/>
  <c r="V33" i="42" s="1"/>
  <c r="T51" i="42"/>
  <c r="V49" i="42" s="1"/>
  <c r="T45" i="42"/>
  <c r="V42" i="42" s="1"/>
  <c r="T41" i="42"/>
  <c r="E17" i="43" s="1"/>
  <c r="G17" i="43" s="1"/>
  <c r="H17" i="43" s="1"/>
  <c r="T59" i="42"/>
  <c r="E22" i="43" s="1"/>
  <c r="G22" i="43" s="1"/>
  <c r="H22" i="43" s="1"/>
  <c r="H15" i="43"/>
  <c r="T29" i="42"/>
  <c r="V25" i="42" s="1"/>
  <c r="T55" i="42"/>
  <c r="V52" i="42" s="1"/>
  <c r="E12" i="43"/>
  <c r="G12" i="43" s="1"/>
  <c r="H12" i="43" s="1"/>
  <c r="E11" i="43"/>
  <c r="G11" i="43" s="1"/>
  <c r="V22" i="42"/>
  <c r="E13" i="43"/>
  <c r="G13" i="43" s="1"/>
  <c r="H13" i="43" s="1"/>
  <c r="V46" i="42"/>
  <c r="E19" i="43"/>
  <c r="G19" i="43" s="1"/>
  <c r="H19" i="43" s="1"/>
  <c r="E39" i="43" l="1"/>
  <c r="G39" i="43" s="1"/>
  <c r="H39" i="43" s="1"/>
  <c r="V107" i="42"/>
  <c r="V84" i="42"/>
  <c r="E30" i="43"/>
  <c r="G30" i="43" s="1"/>
  <c r="H30" i="43" s="1"/>
  <c r="V99" i="42"/>
  <c r="E34" i="43"/>
  <c r="G34" i="43" s="1"/>
  <c r="H34" i="43" s="1"/>
  <c r="V75" i="42"/>
  <c r="E27" i="43"/>
  <c r="G27" i="43" s="1"/>
  <c r="H27" i="43" s="1"/>
  <c r="V80" i="42"/>
  <c r="E29" i="43"/>
  <c r="G29" i="43" s="1"/>
  <c r="H29" i="43" s="1"/>
  <c r="V114" i="42"/>
  <c r="E38" i="43"/>
  <c r="G38" i="43" s="1"/>
  <c r="H38" i="43" s="1"/>
  <c r="E31" i="43"/>
  <c r="G31" i="43" s="1"/>
  <c r="H31" i="43" s="1"/>
  <c r="V91" i="42"/>
  <c r="E32" i="43"/>
  <c r="G32" i="43" s="1"/>
  <c r="H32" i="43" s="1"/>
  <c r="V95" i="42"/>
  <c r="E33" i="43"/>
  <c r="G33" i="43" s="1"/>
  <c r="H33" i="43" s="1"/>
  <c r="V72" i="42"/>
  <c r="E26" i="43"/>
  <c r="G26" i="43" s="1"/>
  <c r="H26" i="43" s="1"/>
  <c r="V103" i="42"/>
  <c r="E35" i="43"/>
  <c r="G35" i="43" s="1"/>
  <c r="H35" i="43" s="1"/>
  <c r="V68" i="42"/>
  <c r="G37" i="43"/>
  <c r="H37" i="43" s="1"/>
  <c r="V64" i="42"/>
  <c r="V60" i="42"/>
  <c r="E16" i="43"/>
  <c r="G16" i="43" s="1"/>
  <c r="H16" i="43" s="1"/>
  <c r="V38" i="42"/>
  <c r="E18" i="43"/>
  <c r="G18" i="43" s="1"/>
  <c r="H18" i="43" s="1"/>
  <c r="V56" i="42"/>
  <c r="G25" i="43"/>
  <c r="H25" i="43" s="1"/>
  <c r="E14" i="43"/>
  <c r="G14" i="43" s="1"/>
  <c r="H14" i="43" s="1"/>
  <c r="E21" i="43"/>
  <c r="G21" i="43" s="1"/>
  <c r="H21" i="43" s="1"/>
  <c r="E20" i="43"/>
  <c r="G20" i="43" s="1"/>
  <c r="H20" i="43" s="1"/>
  <c r="H11" i="43"/>
  <c r="O13" i="43" l="1"/>
  <c r="N7" i="47" s="1"/>
  <c r="O12" i="43"/>
  <c r="N6" i="47" s="1"/>
  <c r="N14" i="43"/>
  <c r="M8" i="47" s="1"/>
  <c r="O14" i="43"/>
  <c r="N8" i="47" s="1"/>
  <c r="P13" i="43"/>
  <c r="O7" i="47" s="1"/>
  <c r="L13" i="43"/>
  <c r="K7" i="47" s="1"/>
  <c r="O11" i="43"/>
  <c r="N5" i="47" s="1"/>
  <c r="M13" i="43"/>
  <c r="L7" i="47" s="1"/>
  <c r="M14" i="43"/>
  <c r="L8" i="47" s="1"/>
  <c r="L14" i="43"/>
  <c r="K8" i="47" s="1"/>
  <c r="M15" i="43"/>
  <c r="L9" i="47" s="1"/>
  <c r="M11" i="43"/>
  <c r="L5" i="47" s="1"/>
  <c r="L15" i="43"/>
  <c r="K9" i="47" s="1"/>
  <c r="N12" i="43"/>
  <c r="M6" i="47" s="1"/>
  <c r="M7" i="47"/>
  <c r="P14" i="43"/>
  <c r="O8" i="47" s="1"/>
  <c r="L11" i="43"/>
  <c r="K5" i="47" s="1"/>
  <c r="P11" i="43"/>
  <c r="O5" i="47" s="1"/>
  <c r="N15" i="43"/>
  <c r="M9" i="47" s="1"/>
  <c r="N11" i="43"/>
  <c r="M5" i="47" s="1"/>
  <c r="L12" i="43"/>
  <c r="K6" i="47" s="1"/>
  <c r="P12" i="43"/>
  <c r="O6" i="47" s="1"/>
  <c r="O15" i="43"/>
  <c r="N9" i="47" s="1"/>
  <c r="M12" i="43"/>
  <c r="L6" i="47" s="1"/>
  <c r="P15" i="43"/>
  <c r="O9" i="47" s="1"/>
  <c r="G5" i="17"/>
  <c r="F5" i="17"/>
  <c r="E5" i="17"/>
  <c r="D5" i="17"/>
  <c r="C5" i="17"/>
  <c r="G6" i="17"/>
  <c r="F6" i="17"/>
  <c r="E6" i="17"/>
  <c r="D6" i="17"/>
  <c r="C6" i="17"/>
  <c r="G7" i="17"/>
  <c r="F7" i="17"/>
  <c r="E7" i="17"/>
  <c r="D7" i="17"/>
  <c r="C7" i="17"/>
  <c r="G8" i="17"/>
  <c r="F8" i="17"/>
  <c r="E8" i="17"/>
  <c r="D8" i="17"/>
  <c r="C8" i="17"/>
  <c r="C9" i="17"/>
  <c r="D9" i="17"/>
  <c r="E9" i="17"/>
  <c r="F9" i="17"/>
  <c r="G9" i="17"/>
</calcChain>
</file>

<file path=xl/sharedStrings.xml><?xml version="1.0" encoding="utf-8"?>
<sst xmlns="http://schemas.openxmlformats.org/spreadsheetml/2006/main" count="1559" uniqueCount="545">
  <si>
    <t>RIESGO</t>
  </si>
  <si>
    <t>PROBABILIDAD</t>
  </si>
  <si>
    <t>IMPACTO</t>
  </si>
  <si>
    <t>PROCESO</t>
  </si>
  <si>
    <t>No</t>
  </si>
  <si>
    <t>OBJETIVO</t>
  </si>
  <si>
    <t>SI</t>
  </si>
  <si>
    <t>Número</t>
  </si>
  <si>
    <t>Direccionamiento Estratégico y Planeación</t>
  </si>
  <si>
    <t>TIPO DE RIESGO</t>
  </si>
  <si>
    <t>Tipo de control</t>
  </si>
  <si>
    <t>Preventivo</t>
  </si>
  <si>
    <t>Detectivo</t>
  </si>
  <si>
    <t>Correctivo</t>
  </si>
  <si>
    <t>NO</t>
  </si>
  <si>
    <t>De Cumplimiento</t>
  </si>
  <si>
    <t>De Imagen o Reputacional</t>
  </si>
  <si>
    <t>De Corrupción</t>
  </si>
  <si>
    <t>De Seguridad Digital</t>
  </si>
  <si>
    <t>Ambiental</t>
  </si>
  <si>
    <t>Gerencial</t>
  </si>
  <si>
    <t>Operativo</t>
  </si>
  <si>
    <t>Financiero</t>
  </si>
  <si>
    <t>Tecnológico</t>
  </si>
  <si>
    <t>Estratégico</t>
  </si>
  <si>
    <t>Gestión Geodésica</t>
  </si>
  <si>
    <t>Gestión Cartográfica</t>
  </si>
  <si>
    <t>Gestión Agrológica</t>
  </si>
  <si>
    <t>Gestión Geográfica</t>
  </si>
  <si>
    <t>Gestión Catastral</t>
  </si>
  <si>
    <t>Regulación</t>
  </si>
  <si>
    <t>Gestión de Tecnologías de la Información</t>
  </si>
  <si>
    <t>Gestión de Comunicaciones y Mercadeo</t>
  </si>
  <si>
    <t>Servicio al Ciudadano y Participación</t>
  </si>
  <si>
    <t>Gestión del Conocimiento, Investigación e Innovación</t>
  </si>
  <si>
    <t>Gestión del Talento Humano</t>
  </si>
  <si>
    <t>Gestión Financiera</t>
  </si>
  <si>
    <t>Gestión Documental</t>
  </si>
  <si>
    <t>Gestión Contractual</t>
  </si>
  <si>
    <t>Gestión Jurídica</t>
  </si>
  <si>
    <t>Gestión Informática de Soporte</t>
  </si>
  <si>
    <t>Control Disciplinario</t>
  </si>
  <si>
    <t>Seguimiento  y Evaluación Institucional</t>
  </si>
  <si>
    <t>Gestión de Servicios Administrativos</t>
  </si>
  <si>
    <t>Contexto Estratégico  FACTOR EXTERNO</t>
  </si>
  <si>
    <t>Políticos</t>
  </si>
  <si>
    <t>Económicos y financieros</t>
  </si>
  <si>
    <t>Sociales y culturales</t>
  </si>
  <si>
    <t>Tecnológicos</t>
  </si>
  <si>
    <t>Ambientales</t>
  </si>
  <si>
    <t>Legales y reglamentarios</t>
  </si>
  <si>
    <t>Contexto Estratégico  FACTOR INTERNO</t>
  </si>
  <si>
    <t>Procedimientos asociados</t>
  </si>
  <si>
    <t>Responsables del proceso</t>
  </si>
  <si>
    <t>Activos de seguridad digital</t>
  </si>
  <si>
    <t>Contexto Estratégico FACTOR DEL PROCESO</t>
  </si>
  <si>
    <t>Financieros</t>
  </si>
  <si>
    <t>Personal</t>
  </si>
  <si>
    <t>Procesos</t>
  </si>
  <si>
    <t>Tecnología</t>
  </si>
  <si>
    <t>Comunicación Interna</t>
  </si>
  <si>
    <t>Diseño del proceso</t>
  </si>
  <si>
    <t>Interacciones con otros procesos</t>
  </si>
  <si>
    <t>Transversalidad</t>
  </si>
  <si>
    <t>Comunicación entre los procesos</t>
  </si>
  <si>
    <t>Manual</t>
  </si>
  <si>
    <t>Automático</t>
  </si>
  <si>
    <t>Moderado</t>
  </si>
  <si>
    <t>ENTREGABLE</t>
  </si>
  <si>
    <t>Unidad medida de meta</t>
  </si>
  <si>
    <t>Producir, actualizar y disponer información cartográfica básica del territorio nacional cumpliendo con las especificaciones y estándares de producción, dentro del marco de la infraestructura colombiana de datos espaciales, para atender oportunamente los requerimientos de usuarios internos y externos.</t>
  </si>
  <si>
    <t>Gestionar proyectos de investigación, desarrollo, e innovación, programas de transferencia del conocimiento y asistencia técnica en el uso de tecnologías geoespaciales, gestión de información geográfica y temáticas relacionadas con procesos misionales, en el marco del sistema nacional de ciencia y tecnología; de manera oportuna, confiable y pertinente, asegurando los flujos de información que apoyen el fortalecimiento institucional, para satisfacer las necesidades y expectativas de las partes interesadas, dando cumplimiento a la normatividad legal vigente.</t>
  </si>
  <si>
    <t>Atender de forma oportuna y eficaz las solicitudes de soporte técnico relacionados con la plataforma tecnológica de la Entidad.</t>
  </si>
  <si>
    <t>N°</t>
  </si>
  <si>
    <t>Definir los lineamientos estratégicos y de operación de la entidad, así como realizar el seguimiento a los mismos y generar las alertas necesarias para el cumplimiento de las metas institucionales, sectoriales y de gobierno, bajo estándares de oportunidad y confiabilidad, que contribuyan a la toma de decisiones.</t>
  </si>
  <si>
    <t>Diseñar e implementar planes, lineamientos y estrategias de comunicación y mercadeo orientados a fortalecer la difusión veraz y oportuna de la gestión institucional, contribuyendo al posicionamiento de la entidad ante la ciudadanía y su permanente interacción con los grupos de interés</t>
  </si>
  <si>
    <t>Expedir la regulación catastral, geográfica, cartográfica, geodésica y agrológica mediante normas, técnicas, lineamientos y estándares nacionales a aplicar en el territorio colombiano con el fin de responder a la función de autoridad que posee el IGAC en estas materias, así como la regulación interna para su funcionamiento.</t>
  </si>
  <si>
    <t>Generar, administrar, proveer y verificar con oportunidad información geodésica cumpliendo estándares nacionales e internacionales para satisfacer las necesidades de las partes interesadas</t>
  </si>
  <si>
    <t>Generar el inventario, estudio, análisis y monitoreo de los suelos y tierras del país para su clasificación, manejo, evaluación y zonificación de uso y vocación para apoyar el ordenamiento del territorio y los programas de planificación territorial, de forma oportuna y cumpliendo los estándares de producción de información geográfica</t>
  </si>
  <si>
    <t>Ejecutar la prestación del servicio público catastral por excepción, así como los procedimientos del enfoque catastral multipropósito que sean adoptados, de los bienes inmuebles pertenecientes al Estado y a los particulares en el territorio nacional, garantizando información confiable, con calidad y de ámbito nacional para nuestros clientes y usuarios, cumpliendo con los estándares de producción de información geográfica</t>
  </si>
  <si>
    <t>Generar, actualizar y publicar metodologías, estudios, e investigaciones geográficas y delimitación de las entidades territoriales de manera oportuna, pertinente y cumpliendo con los estándares de producción de información geográfica, para proveer información necesaria en la formulación de políticas públicas de desarrollo territorial y en la toma de decisiones relacionadas con la planificación y ordenamiento del territorio.</t>
  </si>
  <si>
    <t>Establecer actividades de conceptualización, planeación, diseño, desarrollo, supervisión de implementación y entrega en operación de soluciones informáticas relacionadas con los objetivos y metas de la Estrategia de la Entidad, bajo estándares de seguridad y en un entorno de confianza digital.</t>
  </si>
  <si>
    <t>Realizar la defensa jurídica de la entidad de forma oportuna, atendiendo los procesos con eficacia, apoyando el cumplimiento de los objetivos institucionales.</t>
  </si>
  <si>
    <t>Adquirir con oportunidad los bienes, obras o servicios requeridos por la entidad durante cada vigencia, cumpliendo con los estándares de calidad, de acuerdo con la normativa vigente, para atender las necesidades previstas en el Plan Anual de Adquisiciones.</t>
  </si>
  <si>
    <t>Gestionar el desarrollo integral del talento humano a través del ciclo de vida del servidor público (ingreso, desarrollo y retiro), promoviendo la generación de bienestar, entornos seguros y saludables para lograr una cultura organizacional basada en el cumplimiento de valores institucionales y el trabajo en equipo para contribuir a las metas de la entidad.</t>
  </si>
  <si>
    <t>Gestionar suficiente y eficientemente la prestación de servicios administrativos y de infraestructura física, mitigando los aspectos e impactos ambientales, con el propósito de garantizar el funcionamiento de la entidad.</t>
  </si>
  <si>
    <t>Planificar, gestionar y controlar oportuna, adecuada y eficientemente la utilización de los recursos financieros a fin de garantizar el normal desarrollo de los procesos del IGAC.</t>
  </si>
  <si>
    <t>Realizar actividades dirigidas a prevenir la comisión de posibles faltas disciplinarias y adelantar los procesos disciplinarios ordinarios o verbales al interior del Instituto Geográfico Agustín Codazzi, acorde con lo establecido en la normatividad vigente.</t>
  </si>
  <si>
    <t>Administrar, custodiar y conservar los documentos producidos y recibidos por la entidad, en cumplimiento del marco normativo, asegurando su integridad y su adecuado flujo, para mejorar la eficiencia administrativa y acceso oportuno a la información.</t>
  </si>
  <si>
    <t>Definir, orientar y promover lineamientos para la participación ciudadana, atendiendo oportunamente las peticiones, quejas, reclamos, denuncias, y sugerencias a través de los canales dispuestos para tal fin, garantizando la defensa del ejercicio de sus derechos.</t>
  </si>
  <si>
    <t>IDENTIFICACIÓN DEL RIESGO</t>
  </si>
  <si>
    <t>FILTRADO</t>
  </si>
  <si>
    <t>Casi seguro</t>
  </si>
  <si>
    <t>Probable</t>
  </si>
  <si>
    <t>Posible</t>
  </si>
  <si>
    <t>Improbable</t>
  </si>
  <si>
    <t>Rara vez</t>
  </si>
  <si>
    <t>Insignificante</t>
  </si>
  <si>
    <t>Menor</t>
  </si>
  <si>
    <t>Mayor</t>
  </si>
  <si>
    <t>Catastrófico</t>
  </si>
  <si>
    <t>CÓDIGO PROCESO</t>
  </si>
  <si>
    <t>CÓDIGO SUBPROCESO</t>
  </si>
  <si>
    <t>SUBPROCESO</t>
  </si>
  <si>
    <t>Gestión Administrativa</t>
  </si>
  <si>
    <t>CALIFICACIÓN RIESGO RESIDUAL</t>
  </si>
  <si>
    <t>Tipo de Riesgo</t>
  </si>
  <si>
    <t>No. Riesgo</t>
  </si>
  <si>
    <t>Probabilidad Residual</t>
  </si>
  <si>
    <t>Probabilidad</t>
  </si>
  <si>
    <t>Impacto</t>
  </si>
  <si>
    <t>Severidad 
(Nivel de Riesgo)</t>
  </si>
  <si>
    <t>Baja</t>
  </si>
  <si>
    <t>Extremo</t>
  </si>
  <si>
    <t>Muy Baja</t>
  </si>
  <si>
    <t>Alto</t>
  </si>
  <si>
    <t>Alta</t>
  </si>
  <si>
    <t>Media</t>
  </si>
  <si>
    <t>Muy Alta</t>
  </si>
  <si>
    <t>MAPA DE CALOR RIESGO RESIDUAL</t>
  </si>
  <si>
    <t>Leve</t>
  </si>
  <si>
    <t>Bajo</t>
  </si>
  <si>
    <t>Posibilidad de pérdida Económica y Reputacional</t>
  </si>
  <si>
    <t>Posibilidad de pérdida Reputacional</t>
  </si>
  <si>
    <t>Posibilidad de pérdida Económica</t>
  </si>
  <si>
    <t>¿QUÉ?
IMPACTO</t>
  </si>
  <si>
    <t>¿CÓMO?
CAUSA INMEDIATA
(Inicia con la palabra por)</t>
  </si>
  <si>
    <t>DESCRIPCIÓN DEL RIESGO</t>
  </si>
  <si>
    <t>IMPACTO INHERENTE</t>
  </si>
  <si>
    <t>PROBABILIDAD INHERENTE</t>
  </si>
  <si>
    <t>Afectación Económica</t>
  </si>
  <si>
    <t>Reputacional</t>
  </si>
  <si>
    <t>Resultado</t>
  </si>
  <si>
    <t>Proceso</t>
  </si>
  <si>
    <t>Riesgo</t>
  </si>
  <si>
    <t>No. veces que realiza la actividad al año</t>
  </si>
  <si>
    <t>Frecuencia de la Actividad</t>
  </si>
  <si>
    <t>% Probabilidad</t>
  </si>
  <si>
    <t>Nivel Probabilidad</t>
  </si>
  <si>
    <t>%</t>
  </si>
  <si>
    <t>Nivel</t>
  </si>
  <si>
    <t>Porcentaje de Impacto</t>
  </si>
  <si>
    <t>Nivel de Impacto</t>
  </si>
  <si>
    <t>Mayor a 500 SMLMV</t>
  </si>
  <si>
    <t>El riesgo afecta la imagen de la entidad a nivel nacional, con efecto publicitario sostenido a nivel país</t>
  </si>
  <si>
    <t>Entre 50 y 100 SMLMV</t>
  </si>
  <si>
    <t>El riesgo afecta la imagen de la entidad con algunos usuarios de relevancia frente al logro de los objetivos.</t>
  </si>
  <si>
    <t>El riesgo afecta la imagen de la entidad con efecto publicitario sostenido a nivel de sector administrativo, nivel departamental o municipal.</t>
  </si>
  <si>
    <t>Entre 100 y 500 SMLMV</t>
  </si>
  <si>
    <t>Mínimo</t>
  </si>
  <si>
    <t>Máximo</t>
  </si>
  <si>
    <t>% Impacto</t>
  </si>
  <si>
    <t>La actividad que conlleva el riesgo se ejecuta como máximos 2 veces por año</t>
  </si>
  <si>
    <t>Menor a 10 SMLMV</t>
  </si>
  <si>
    <t>El riesgo afecta la imagen de algún área de la organización.</t>
  </si>
  <si>
    <t>La actividad que conlleva el riesgo se ejecuta de 3 a 24 veces por año</t>
  </si>
  <si>
    <t>Entre 10 y 50 SMLMV</t>
  </si>
  <si>
    <t>El riesgo afecta la imagen de la entidad internamente, de conocimiento general nivel interno, de junta directiva y accionistas y/o de proveedores.</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</si>
  <si>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</si>
  <si>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</si>
  <si>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</si>
  <si>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Subproceso</t>
  </si>
  <si>
    <t>MAPA DE CALOR RIESGO INHERENTE</t>
  </si>
  <si>
    <t>CALIFICACIÓN RIESGO INHERENTE</t>
  </si>
  <si>
    <t>No. DEL RIESGO</t>
  </si>
  <si>
    <t>NIVELES DE RIESGO</t>
  </si>
  <si>
    <t>N° DEL CONTROL</t>
  </si>
  <si>
    <t>% PROBABILIDAD DEL RIESGO INHERENTE</t>
  </si>
  <si>
    <t>% IMPACTO DEL RIESGO INHERENTE</t>
  </si>
  <si>
    <t>RESPONSABLE
(Cargo y/o Aplicativo)</t>
  </si>
  <si>
    <t>DESCRIPCIÓN DEL CONTROL</t>
  </si>
  <si>
    <t>Eficiencia</t>
  </si>
  <si>
    <t>Peso del Control</t>
  </si>
  <si>
    <t>Afectación o Desplazamiento en la Matriz</t>
  </si>
  <si>
    <t>Implementación</t>
  </si>
  <si>
    <t>Peso de la implementación</t>
  </si>
  <si>
    <t>Documentación</t>
  </si>
  <si>
    <t>Frecuencia</t>
  </si>
  <si>
    <t>Evidencia</t>
  </si>
  <si>
    <t>ATRIBUTOS DEL CONTROL</t>
  </si>
  <si>
    <t>TIPO DE CONTROL</t>
  </si>
  <si>
    <t>PESO DEL CONTROL</t>
  </si>
  <si>
    <t>AFECTACIÓN O DESPLAZAMIENTO EN LA MATRIZ</t>
  </si>
  <si>
    <t>IMPLEMENTACIÓN</t>
  </si>
  <si>
    <t>PESO DE LA IMPLEMENTACIÓN</t>
  </si>
  <si>
    <t>EFICIENCIA</t>
  </si>
  <si>
    <t>VALOR TOTAL DEL CONTROL</t>
  </si>
  <si>
    <t>PROBABILIDAD RESIDUAL</t>
  </si>
  <si>
    <t>IMPACTO RESIDUAL</t>
  </si>
  <si>
    <t>PROBABILIDAD RESIDUAL FINAL</t>
  </si>
  <si>
    <t>IMPACTO RESIDUAL FINAL</t>
  </si>
  <si>
    <t xml:space="preserve">PESO DEL CONTROL + PESO DE LA IMPLEMENTACIÓN </t>
  </si>
  <si>
    <t>% PROBABILIDAD RIESGO INHERENTE-(% PROBABILIDAD RIESGO INHERENTE*VALOR TOTAL DEL CONTROL)</t>
  </si>
  <si>
    <t>% IMPACTO RIESGO INHERENTE-(% IMPACTO RIESGO INHERENTE*VALOR TOTAL DEL CONTROL)</t>
  </si>
  <si>
    <t>PROBABILIDAD E IMPACTO RESIDUAL</t>
  </si>
  <si>
    <t>Esta hoja se utiliza para realizar cálculos en las demás, en ella no se ingresan datos</t>
  </si>
  <si>
    <t>NO REQUIERE CLAVE PARA DESBLOQUEAR LAS HOJAS</t>
  </si>
  <si>
    <t>FACTOR DEL RIESGO</t>
  </si>
  <si>
    <t>Atributos Informativos</t>
  </si>
  <si>
    <t>Tratamiento</t>
  </si>
  <si>
    <t>¿QUÉ? IMPACTO</t>
  </si>
  <si>
    <t>Estado</t>
  </si>
  <si>
    <t>TIPO</t>
  </si>
  <si>
    <t>Afecta</t>
  </si>
  <si>
    <t>Reducir</t>
  </si>
  <si>
    <t>Sin Iniciar</t>
  </si>
  <si>
    <t>A_Ejecución_y_Administración_de_procesos</t>
  </si>
  <si>
    <t>Documentado</t>
  </si>
  <si>
    <t>Continua</t>
  </si>
  <si>
    <t>Con Registro</t>
  </si>
  <si>
    <t>Mitigar</t>
  </si>
  <si>
    <t>En proceso</t>
  </si>
  <si>
    <t>B_Fraude_Externo</t>
  </si>
  <si>
    <t>Sin Documentar</t>
  </si>
  <si>
    <t>Aleatoria</t>
  </si>
  <si>
    <t>Sin Registro</t>
  </si>
  <si>
    <t>Transferir</t>
  </si>
  <si>
    <t>Cerrado</t>
  </si>
  <si>
    <t>C_Fraude_Interno</t>
  </si>
  <si>
    <t>Evento_Externo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</si>
  <si>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</si>
  <si>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</si>
  <si>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</si>
  <si>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</si>
  <si>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</si>
  <si>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</si>
  <si>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</si>
  <si>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</si>
  <si>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</si>
  <si>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Infraestructura</t>
  </si>
  <si>
    <t>NIVEL</t>
  </si>
  <si>
    <t>% MIN</t>
  </si>
  <si>
    <t>% MAX</t>
  </si>
  <si>
    <t>Impacto Residual</t>
  </si>
  <si>
    <t>MENÚ PRINCIPAL</t>
  </si>
  <si>
    <t>FÓRMULAS</t>
  </si>
  <si>
    <t xml:space="preserve"> OPCIONES</t>
  </si>
  <si>
    <t>OPCIONES</t>
  </si>
  <si>
    <t>Tramites</t>
  </si>
  <si>
    <t>Seguridad vial y transporte</t>
  </si>
  <si>
    <t>Contraveciones</t>
  </si>
  <si>
    <t>Direccionamiento Estratégico</t>
  </si>
  <si>
    <t xml:space="preserve">Planeación </t>
  </si>
  <si>
    <t>Gestión de calidad</t>
  </si>
  <si>
    <t>Gestión Ambiental</t>
  </si>
  <si>
    <t>SST</t>
  </si>
  <si>
    <t>Responsable</t>
  </si>
  <si>
    <t>Comité de Gestión y Desempeño</t>
  </si>
  <si>
    <t>Líderes de procesos</t>
  </si>
  <si>
    <t xml:space="preserve">Líderes de procesos misionales </t>
  </si>
  <si>
    <t>INSPECCIÓN DE TRÁNSITO Y TRANSPORTE DE BARRANCABERMEJA</t>
  </si>
  <si>
    <t>Pagína 1  de 1</t>
  </si>
  <si>
    <t>Matriz de Riesgos -  Plan Anticorrupción y de Atención al Ciudadano.</t>
  </si>
  <si>
    <t>1. CONTEXTO E IDENTIFICACIÓN DE RIESGOS</t>
  </si>
  <si>
    <t>1. CONTEXTO E IDENTIFICACIÓN</t>
  </si>
  <si>
    <t>4. VALORACIÓN DEL CONTROL</t>
  </si>
  <si>
    <t>5. MAPA DE CALOR RESIDUAL</t>
  </si>
  <si>
    <t>6. MAPAS INHERENTE Y RESIDUAL</t>
  </si>
  <si>
    <t>SEVERIDAD 
(NIVEL DE RIESGO)</t>
  </si>
  <si>
    <t>2. PROBABILIDAD IMPACTO RIESGO INHERENTE</t>
  </si>
  <si>
    <t>3. MAPA DE CALOR RIESGO INHERENTE</t>
  </si>
  <si>
    <t>2. PROBABILIDAD DE IMPACTO RIESGO INHERENTE</t>
  </si>
  <si>
    <t xml:space="preserve">MATRIZ DEL MAPA DE RIESGOS DE CORRUPCIÓN </t>
  </si>
  <si>
    <t>VIGENCIA 2021</t>
  </si>
  <si>
    <t>IDENTIFICACIÓN DEL RIESGO DE CORRUPCIÓN</t>
  </si>
  <si>
    <t>ANÁLISIS DEL RIESGO</t>
  </si>
  <si>
    <t>VALORACIÓN DEL RIESGO DE CORRUPCIÓN</t>
  </si>
  <si>
    <t>#</t>
  </si>
  <si>
    <t>CAUSA</t>
  </si>
  <si>
    <t>CONSECUENCIA</t>
  </si>
  <si>
    <t>RIESGO INHERENTE</t>
  </si>
  <si>
    <t>CONTROLES</t>
  </si>
  <si>
    <t>RIESGO RESIDUAL</t>
  </si>
  <si>
    <t>ACCIONES ASOCIADAS AL CONTROL</t>
  </si>
  <si>
    <t>ZONA DE RIESGO</t>
  </si>
  <si>
    <t xml:space="preserve">PROBABILIDAD </t>
  </si>
  <si>
    <t>OPCIÓN DE MANEJO</t>
  </si>
  <si>
    <t>ACCIONES</t>
  </si>
  <si>
    <t>PERIODO DE EJECUCIÓN</t>
  </si>
  <si>
    <t>RESPONSABLE</t>
  </si>
  <si>
    <t>INDICADOR</t>
  </si>
  <si>
    <t>META</t>
  </si>
  <si>
    <t>R1</t>
  </si>
  <si>
    <t>Financiera</t>
  </si>
  <si>
    <t>Falla en el  proceso sistemático de evaluación,
seguimiento y control de las cuentas por cobrar.  Inadecuado registro y
clasificación de las cuentas por antigüedad y categorías</t>
  </si>
  <si>
    <t>Inadecuada gestión en el proceso de Administracion de la cartera.</t>
  </si>
  <si>
    <t>Bajo nivel de ingresos por concepto de recuperación de cartera en la ITTB.
Alto nivel de prescripción de comparendos.</t>
  </si>
  <si>
    <t>Depurar  y actualizar cartera real de la I.T.T.B.
Fortalecer  la Gestión de la Oficina de Cobro Coactivo en la I.T.T.B.</t>
  </si>
  <si>
    <t>Moderada</t>
  </si>
  <si>
    <t>Adelantar el  proceso de depuración  y actualizacion de la cartera real de la I.T.T.B.
Fortalecer  la Gestión de la Oficina de Cobro Coactivo en la I.T.T.B.</t>
  </si>
  <si>
    <t>01/02/2020 A 30/12/2020</t>
  </si>
  <si>
    <t>Divisiones juridica, Financiera , Sistemas y oficina de Cobro Coactivo</t>
  </si>
  <si>
    <t>Cartera de la entidad por edades y valor.
Porcentaje de cartera recuperada / Total de cartera proyectada 2020 para recuperar .</t>
  </si>
  <si>
    <t>R3</t>
  </si>
  <si>
    <t>Contravenciones</t>
  </si>
  <si>
    <t>Incumplimiento del código de ética y sistema de valores institucionales.</t>
  </si>
  <si>
    <t>Solicitar o recibir dádivas para no aplicar sanciones al incumplimiento de la normas de tránsito y transporte.</t>
  </si>
  <si>
    <t>Deterioro en la imagen institucional.
Apertura de procesos disciplinarios.
Demandas penales.</t>
  </si>
  <si>
    <t>Extrema</t>
  </si>
  <si>
    <t>Trámite e investigación de quejas recepcionadas contra funcionarios de la ITTB.
Apertura de procesos disciplinarios.</t>
  </si>
  <si>
    <t xml:space="preserve">Evitar
Transferir
</t>
  </si>
  <si>
    <t>Llevar registro de quejas contra funcionarios de la ITTB, realizar el debido trámite de la queja y abrir proceso disciplinario, transferir a entes de control.</t>
  </si>
  <si>
    <t xml:space="preserve">Control Interno Disciplinario
</t>
  </si>
  <si>
    <t>Apertura de procesos disciplinarios/Número de quejas recibidas
Procesos disciplinarios transferidos a entes de control/apertura total de procesos disciplinarios internos</t>
  </si>
  <si>
    <t>R4</t>
  </si>
  <si>
    <t>Dirección Estratégica</t>
  </si>
  <si>
    <t>Falta de compromiso con la adecuada atención a los usuarios.</t>
  </si>
  <si>
    <t>Favorecer con privilegios en la atención a ciertas personas por ser influyentes o cercanas al personal de la ITTB.</t>
  </si>
  <si>
    <t>Tráfico de influencias.
Incumplimiento del trato digno a los usuarios.</t>
  </si>
  <si>
    <t xml:space="preserve">Sistema digiturno. </t>
  </si>
  <si>
    <t>Asumir</t>
  </si>
  <si>
    <t>Implementar sistema digiturno.
Aplicar documento de control del trámite.</t>
  </si>
  <si>
    <t>Dirección
División Administrativa</t>
  </si>
  <si>
    <t>Total de trámites atendidos a satisfacción/total de personas atendidas.</t>
  </si>
  <si>
    <t>R6</t>
  </si>
  <si>
    <t>Jurídica</t>
  </si>
  <si>
    <t>Desconocimiento de la normatividad en contratación estatal.</t>
  </si>
  <si>
    <t>Contratación estatal sin cumplimiento de formalidades legales del estatuto contractual</t>
  </si>
  <si>
    <t>La destinación y aprovechamiento indebido de recursos públicos en favor de terceros.</t>
  </si>
  <si>
    <t>Manual de contratación de la ITTB.
Publicación de procesos en el SECOP Y SIA OBSERVA.</t>
  </si>
  <si>
    <t>Aplicar lineamientos del manual de contratación
Publicación de procesos en el secop.</t>
  </si>
  <si>
    <t>Dirección
División Jurídica</t>
  </si>
  <si>
    <t>Procesos publicados correctamente/total de procesos de contratación</t>
  </si>
  <si>
    <t>Auditoría interna al proceso de contratación</t>
  </si>
  <si>
    <t>R7</t>
  </si>
  <si>
    <t>Compromisos directivos con los representantes de las empresas de transporte.</t>
  </si>
  <si>
    <t>Posibles violaciones a la norma por falta de  Controles  y operativos al transporte público</t>
  </si>
  <si>
    <t>Comisión de infracciones al código de transporte y afectación del servicio.</t>
  </si>
  <si>
    <t>Operativos de control al Transporte Público
Imposición de sanciones</t>
  </si>
  <si>
    <t>Realizar y ejecutar cronograma de operativos al transporte público.</t>
  </si>
  <si>
    <t>División Transporte Público.
Agentes de Tránsito</t>
  </si>
  <si>
    <t xml:space="preserve">operativos realizados/operativos progamados.
</t>
  </si>
  <si>
    <t>Número de Investigaciones iniciadas en el periodo/ No. Total de informes elaborados en el periodo.</t>
  </si>
  <si>
    <t>R10</t>
  </si>
  <si>
    <t>Trámites</t>
  </si>
  <si>
    <t>Manejo inadecuado de los procedimientos, inaplicabilidad de los principios éticos de la institución</t>
  </si>
  <si>
    <t>Cobrar para agilizar un trámite.</t>
  </si>
  <si>
    <t>Perdida de la imagen institucional, demora en la gestión de trámites respetando turnos, insatisfacción de usuarios.</t>
  </si>
  <si>
    <t>Evitar
Transferir</t>
  </si>
  <si>
    <t>01/02/2020 a
30/12/2020</t>
  </si>
  <si>
    <t xml:space="preserve">División Administrativa
Control Interno Disciplinario
Control interno
</t>
  </si>
  <si>
    <t xml:space="preserve">SE ELIMINA </t>
  </si>
  <si>
    <t>SE MANTIENE</t>
  </si>
  <si>
    <t>SE MODIFICA</t>
  </si>
  <si>
    <t>SE ACTUALIZA</t>
  </si>
  <si>
    <t xml:space="preserve">Periódico </t>
  </si>
  <si>
    <t>Continuo</t>
  </si>
  <si>
    <t xml:space="preserve">Esporádico </t>
  </si>
  <si>
    <t>MONITOREO (DIVISIÓN DE PLANEACIÓN) Y SEGUIMIENTO (OFICINA DE CONTROL INTERNO)</t>
  </si>
  <si>
    <t>SEGUIMIENTO CONTROL INTERNO</t>
  </si>
  <si>
    <t xml:space="preserve">MONITOREO 1 </t>
  </si>
  <si>
    <t xml:space="preserve">MONITOREO 2 </t>
  </si>
  <si>
    <t>MONITOREO 3</t>
  </si>
  <si>
    <t>Vigencia  2023</t>
  </si>
  <si>
    <t>MATRIZ DE RIESGOS INSTITUCIONAL</t>
  </si>
  <si>
    <t>EMPRESAS DE DESARROLLO URBANO Y VIVIENDA DE INTERÉS SOCIAL DE BARRANCABERMEJA - EDUBA</t>
  </si>
  <si>
    <t>Matriz de Riesgos de los Procesos</t>
  </si>
  <si>
    <t>EMPRESA DE DESARROLLO URBANO Y VIVIENDA DE INTERÉS SOCIAL DE BARRANCABERMEJA - EDUBA</t>
  </si>
  <si>
    <t xml:space="preserve">Por utilización indebida de bienes que son propiedad de la empresa. </t>
  </si>
  <si>
    <t>Debido a:
1. Falta de buen manejo y custodia de bienes.</t>
  </si>
  <si>
    <t>Por pérdida de Información física y sistematizada de los beneficiarios y postulantes</t>
  </si>
  <si>
    <t xml:space="preserve">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t>
  </si>
  <si>
    <t>Por falta de la documentación requerida para los procesos de selección.</t>
  </si>
  <si>
    <t>Por aprobación errónea de Titulación.</t>
  </si>
  <si>
    <t>Por falta de personal con la experiencia y competencia para realizar los estudios previos.</t>
  </si>
  <si>
    <t>Debido a:
1. Desconocimiento de la normatividad en contratación estatal.
2. Falta de conocimientos en los procedimientos establecidos.
3. Inadecuada elaboración de estudios previos.</t>
  </si>
  <si>
    <t xml:space="preserve">Debido a:
1. Desconocimiento de la normatividad en contratación estatal.
2. Falta de conocimientos en los procedimientos establecidos.
3. Incumplimiento de los requisitos legales en la celebración de los contratos.
</t>
  </si>
  <si>
    <t>Por violación del debido proceso en el proceso de selección.</t>
  </si>
  <si>
    <t>Por la no divulgación y falta de publicidad de todos los procesos de selección en el portal de contratación publico SECOP II.</t>
  </si>
  <si>
    <t>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t>
  </si>
  <si>
    <t>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t>
  </si>
  <si>
    <t>Por entregas de mejoramientos incompletos y con imperfecciones que conllevan a la insatisfacción y mal funcionamiento.</t>
  </si>
  <si>
    <t xml:space="preserve">Por  selección  errónea de beneficiarios </t>
  </si>
  <si>
    <t>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t>
  </si>
  <si>
    <t>Por titulación sin el cumplimiento de los requisitos</t>
  </si>
  <si>
    <t xml:space="preserve">Debido a:
1. Cambios de instrumentos de medición para el otorgamiento de los subsidios de vivienda, debido a nuevas  directrices por parte del Gobierno Nacional.
2. Desconocimiento de la normatividad en contratación estatal.
</t>
  </si>
  <si>
    <t xml:space="preserve">Debido a:
1. Filtración y/o pérdida  de la información al momento de su envío físico o digital.
2.  Eliminación y perdida de archivos de manera voluntaria o involuntaria de datos e información de postulantes y beneficiarios de subsidios.
3. Deficiencias en la seguridad digital. 
</t>
  </si>
  <si>
    <t>Debido a:
1. Incumplimiento a la Norma.
2. Error en la titulación de predios sin el cumplimiento de los requisitos.
3. Manipulación inadecuada de la información.
4. Carencia de valores y principios éticos en el desempeño de las funciones por parte de los funcionarios.</t>
  </si>
  <si>
    <t>Por  celebración indebida de contratos</t>
  </si>
  <si>
    <t>Debido a:
1. Desconocimiento de procesos internos.
2. No aseguramiento de los lineamientos de calidad, SSL y ambiental de la empresa en los contratos.</t>
  </si>
  <si>
    <t>Por vencimiento de términos judiciales</t>
  </si>
  <si>
    <t>Por realizar pago sin el cumplimiento de algún requisito establecido y requerido.</t>
  </si>
  <si>
    <t>Debido a:
1. No verificación del check list al momento del pago. 
2. Falta de manipulación y/o sustracción indebida de información, para beneficio propio o de un tercero.
3.  Manipulación inadecuada de información.</t>
  </si>
  <si>
    <t>Por la utilización de los bienes muebles e inmuebles en actividades que no se relacionan con la misión de la entidad</t>
  </si>
  <si>
    <t>Debido a:
1. Desactualización del inventario de bienes muebles e inmuebles
2. Falta de administración de los bienes de la empresa 
3.  Manipulación inadecuada de información.</t>
  </si>
  <si>
    <t>Por desactualización de la información de los servidores públicos en el SIGEP II</t>
  </si>
  <si>
    <t>Por extemporaneidad en la ejecución de los programas establecidos en el Manual de Seguridad y Salud en el Trabajo</t>
  </si>
  <si>
    <t xml:space="preserve">Debido a:
1. Incumplimiento normatividad
2. Desconocimiento de normatividad.
3. Falta de seguimiento en la ejecución de programas.
4. Ausencia de un personal de planta y/o de apoyo que garantice la continuidad del mismo.  </t>
  </si>
  <si>
    <t>Por incumplimiento de las metas del plan acción de la empresa en función a la idoneidad del personal asignado como responsable de cada proceso.</t>
  </si>
  <si>
    <t>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t>
  </si>
  <si>
    <t>Por destrucción involuntaria y / o perdida de Documentos</t>
  </si>
  <si>
    <t>Por uso de la información para beneficio particular y/o daño a la institucionalidad.</t>
  </si>
  <si>
    <t>Por incumplimiento de las disposiciones legales de la administración en rentabilidad, sostenibilidad y reciprocidad.</t>
  </si>
  <si>
    <t>Debido a:
1. No se verifique el uso adecuado de los recursos</t>
  </si>
  <si>
    <t xml:space="preserve">Por que  no se programe, ejecute y evalué de manera oportuna e independiente el Sistema de Control Interno.  </t>
  </si>
  <si>
    <t>Por que no se ejecute el programa de auditorias internas</t>
  </si>
  <si>
    <t xml:space="preserve">Debido a:
1. No disponer del personal suficiente para el desarrollo de las distintas auditorias
2. Carencia de valores y principios éticos en el desempeño de las funciones por parte de los funcionarios.                                           </t>
  </si>
  <si>
    <t>Informe</t>
  </si>
  <si>
    <t>Permanente</t>
  </si>
  <si>
    <t>Desarrollar un manual que establezca claramente las políticas éticas y normas de integridad que los funcionarios deben seguir. Esto puede incluir directrices sobre regalos, conflictos de interés, transparencia y comportamiento ético.</t>
  </si>
  <si>
    <t>Implementar un programa de formación integral sobre ética e integridad. Este programa puede incluir sesiones de capacitación, seminarios web, estudios de casos y evaluaciones para garantizar que los funcionarios comprendan y adopten prácticas éticas en su trabajo diario.</t>
  </si>
  <si>
    <t>Capacitar a los empleados sobre la importancia de la gestión adecuada de los activos y las consecuencias de la utilización indebida. Esto puede incluir programas de formación periódicos sobre políticas de custodia y manejo de bienes.</t>
  </si>
  <si>
    <t>Ejercer control periódico sobre los bienes de propiedad de la empresa, por medio de auditorias de inventario.</t>
  </si>
  <si>
    <t>Informe de Auditoría de Inventario</t>
  </si>
  <si>
    <t>Generar informes periódicos que resuman los cambios normativos relevantes y proporcionen una evaluación de su impacto en las operaciones y la planificación estratégica. Este informe servirá como referencia para ajustar las estrategias de la organización.</t>
  </si>
  <si>
    <t>Mejoramiento de Vivienda</t>
  </si>
  <si>
    <t>Construcción de vivienda</t>
  </si>
  <si>
    <t>Titulación</t>
  </si>
  <si>
    <t xml:space="preserve">9
</t>
  </si>
  <si>
    <t xml:space="preserve">10
</t>
  </si>
  <si>
    <t>Talento Humano</t>
  </si>
  <si>
    <t>Información y Comunicación</t>
  </si>
  <si>
    <t xml:space="preserve">26
</t>
  </si>
  <si>
    <t xml:space="preserve">27
</t>
  </si>
  <si>
    <t>Control Interno</t>
  </si>
  <si>
    <t>Gestión Financiera y Presupuestal</t>
  </si>
  <si>
    <t>Realizar copias de seguridad a la información sistematizada.</t>
  </si>
  <si>
    <t>Asegurar el archivo de los documentos de los postulados al subsidio.</t>
  </si>
  <si>
    <t>Asesor de Control Interno</t>
  </si>
  <si>
    <t>Subgerente</t>
  </si>
  <si>
    <t>Responsable del Proceso</t>
  </si>
  <si>
    <t>Responsable del Proceso de Contratación</t>
  </si>
  <si>
    <t>Gerente</t>
  </si>
  <si>
    <t>Copias digitales de la información</t>
  </si>
  <si>
    <t>Documentos físicos de la información</t>
  </si>
  <si>
    <t xml:space="preserve"> Realizar evaluación en cuanto a la efectividad   en los  procesos. </t>
  </si>
  <si>
    <t>Establecer formatos de control del proceso, e implementarlos, incluye matriz de calificación.</t>
  </si>
  <si>
    <t>Establecer procedimientos claros y detallados para recibir documentación.</t>
  </si>
  <si>
    <t>Manual de Procedimientos</t>
  </si>
  <si>
    <t>Implementar un sistema de clasificación eficiente para facilitar la búsqueda y recuperación de documentos.</t>
  </si>
  <si>
    <t>Informe de Reorganización del Archivo Central</t>
  </si>
  <si>
    <t>Capacitación con contratistas y empleados de contratistas  en presencia de los profesionales encargados del proceso.</t>
  </si>
  <si>
    <t xml:space="preserve">Generar indicadores de calidad de obra con fines de evaluar la viabilidad del contratista como cliente de Eduba. </t>
  </si>
  <si>
    <t>Establecer los requisitos procedimiento del programa, donde se establezcan: requisitos de inscripción, requisitos de calificación, paso a paso del proceso y puntos de control.</t>
  </si>
  <si>
    <t>Formatos de Control del Proceso</t>
  </si>
  <si>
    <t>Manual de Procedimientos para Titulación: Documento detallado que describe los pasos específicos que deben seguirse para la titulación de predios.</t>
  </si>
  <si>
    <t>Establecer un  plan  de capacitación detallado que describe las sesiones de capacitación y actividades diseñadas para fomentar los valores éticos entre los funcionarios.</t>
  </si>
  <si>
    <t>Impartir programas de capacitación para el personal sobre la normatividad en contratación estatal, destacando la importancia de la divulgación y publicidad en el SECOP II.</t>
  </si>
  <si>
    <t>Establecer y comunicar procedimientos estándar para la divulgación y publicidad de los procesos de selección en el SECOP II.</t>
  </si>
  <si>
    <t xml:space="preserve"> checklist</t>
  </si>
  <si>
    <t>Impartir programas de capacitación periódicos para el personal sobre los procesos internos de contratación y los lineamientos de calidad, SSL y ambientales que deben ser considerados en los contratos</t>
  </si>
  <si>
    <t>Manual de Procedimientos de Contratación</t>
  </si>
  <si>
    <t>Realizar un manual de contratación, en donde se evidencie los procedimientos internos para la celebración de contratos. Esto incluye los pasos a seguir, los responsables y cualquier requisito específico</t>
  </si>
  <si>
    <t>Crear e implementar  una lista de verificación (checklist) que incluya los requisitos de calidad, seguridad informática (SSL), y consideraciones ambientales que deben ser evaluadas antes de celebrar un contrato.</t>
  </si>
  <si>
    <t>Contratar personal especializado en procesos judiciales o apoyar al personal existente con formación específica para garantizar que haya suficiente conocimiento para gestionar los términos judiciales de manera efectiva.</t>
  </si>
  <si>
    <t>Hojas de vida</t>
  </si>
  <si>
    <t>Impartir capacitaciones regulares sobre la normatividad relacionada con los procesos judiciales, asegurando que el personal esté actualizado y tenga un conocimiento profundo de los plazos y requisitos.</t>
  </si>
  <si>
    <t>Registro de Capacitación</t>
  </si>
  <si>
    <t>Gestión Juridíca y Contratación</t>
  </si>
  <si>
    <t>Mantener un registro actualizado de las sesiones de capacitación realizadas, indicando quiénes participaron y qué temas se cubrieron</t>
  </si>
  <si>
    <t>Generar informes que demuestren el cumplimiento de la normatividad en contratación estatal, destacando las acciones tomadas para evitar violaciones al debido proceso</t>
  </si>
  <si>
    <t>Documento que describa los procedimientos internos para los procesos de selección, accesible para todo el personal involucrado</t>
  </si>
  <si>
    <t>Hacer seguimiento verificación de los documentos presentados por el contratista de conformidad las herramientas lo permita.</t>
  </si>
  <si>
    <t>Actualizar e implementar procedimientos relacionados con la administración de bienes muebles e inmuebles de la empresa.</t>
  </si>
  <si>
    <t>Actualizar inventario de bienes de la empresa.</t>
  </si>
  <si>
    <t>Manual de procedimientos</t>
  </si>
  <si>
    <t>Verificar el cumplimiento de los requisitos legales establecidos en cada cuenta de cobro para la constitución del registro del pago.</t>
  </si>
  <si>
    <t>Informe de hojas de vida actualizadas</t>
  </si>
  <si>
    <t>Entregar una versión actualizada del Manual de Seguridad y Salud en el Trabajo, evidenciando la revisión periódica y la incorporación de cualquier cambio normativo.</t>
  </si>
  <si>
    <t>Manual de Seguridad y Salud en el Trabajo Actualizado:</t>
  </si>
  <si>
    <t>Mantener un registro actualizado de las sesiones de capacitación realizadas, detallando la participación del personal y los temas cubiertos.</t>
  </si>
  <si>
    <t>Proporcionar cronogramas detallados de la ejecución de los programas, junto con listas de verificación para asegurar que todas las actividades planificadas se completen a tiempo.</t>
  </si>
  <si>
    <t>Cronograma</t>
  </si>
  <si>
    <t>Generar informes que documenten la revisión y actualización de políticas y procedimientos, destacando cualquier cambio implementado.</t>
  </si>
  <si>
    <t>Proporcionar una versión actualizada del manual de funciones, evidenciando cambios realizados para reflejar con precisión las responsabilidades asignadas.</t>
  </si>
  <si>
    <t>Manual de Funciones Actualizado</t>
  </si>
  <si>
    <t>Mantener un registro de la participación en programas de liderazgo y desarrollo para demostrar el esfuerzo por fortalecer el liderazgo en el proceso.</t>
  </si>
  <si>
    <t>Registro de Participación en Programas de Liderazgo</t>
  </si>
  <si>
    <t>Generar informes periódicos que muestren el estado y el seguimiento de las evaluaciones de desempeño, incluyendo acciones tomadas según los resultados.</t>
  </si>
  <si>
    <t>Informe de Seguimiento de Evaluaciones y Planes de Mejoramiento</t>
  </si>
  <si>
    <t>Ofrecer programas de formación y capacitación para el personal encargado de realizar evaluaciones de desempeño, asegurando que tengan las habilidades necesarias</t>
  </si>
  <si>
    <t>Programas de Formación en Evaluación de Desempeño</t>
  </si>
  <si>
    <t>Entregar un manual de inducción y capacitación que incluya información detallada sobre la gestión documental, normativas archivísticas y procedimientos internos.</t>
  </si>
  <si>
    <t>Manual de Inducción y Capacitación</t>
  </si>
  <si>
    <t>Generar informes de auditorías periódicas en los procesos documentales, identificando áreas de mejora y destacando el cumplimiento de los procedimientos</t>
  </si>
  <si>
    <t>Informe de Auditorías en Procesos Documentales:</t>
  </si>
  <si>
    <t>Entregar un sistema de información y comunicación en línea implementado y funcional, permitiendo un acceso eficiente y seguro a la documentación relevante.</t>
  </si>
  <si>
    <t>Sistema de Información y Comunicación en Línea Implementado</t>
  </si>
  <si>
    <t>Generar un informe que destaque las mejoras realizadas en los medios de comunicación digitales, evidenciando la capacidad y accesibilidad mejoradas, especialmente en los correos electrónicos.</t>
  </si>
  <si>
    <t>Realizar encuestas de satisfacción de usuarios para evaluar la eficacia de las mejoras implementadas en los medios de comunicación digitales y la gestión de correspondencia.</t>
  </si>
  <si>
    <t>Impartir programas de capacitación para el personal involucrado en la gestión de correspondencia, enfocándose en la aplicación del nuevo procedimiento y la utilización del sistema en línea</t>
  </si>
  <si>
    <t>Informe de Mejora de Medios de Comunicación Digitales</t>
  </si>
  <si>
    <t>Encuestas de Satisfacción de Usuarios</t>
  </si>
  <si>
    <t>Establecer programas regulares de capacitación y entrenamiento en el uso de las herramientas y software relevantes para el trabajo</t>
  </si>
  <si>
    <t>Establecer un sistema de asistencia técnica y soporte para que los usuarios puedan obtener ayuda inmediata cuando enfrenten desafíos con las herramientas</t>
  </si>
  <si>
    <t>Asistencia Técnica y Soporte</t>
  </si>
  <si>
    <t>Establecer políticas claras y específicas sobre el uso adecuado de la información, destacando las consecuencias del uso indebido y enfatizando la confidencialidad</t>
  </si>
  <si>
    <t>Implementar programas regulares de capacitación para todo el personal, abordando la importancia de la seguridad de la información, la ética en el uso de datos y las políticas internas</t>
  </si>
  <si>
    <t>Realizar auditorías internas y externas regulares para evaluar el uso adecuado de los recursos y garantizar el cumplimiento de las disposiciones legales.</t>
  </si>
  <si>
    <t>Auditorías Internas y Externas</t>
  </si>
  <si>
    <t>Proporcionar formación periódica al personal sobre la importancia del uso responsable de los recursos y las implicaciones legales asociadas.</t>
  </si>
  <si>
    <t>Establecer una programación detallada de seguimiento de los procesos asociados al Sistema de Control Interno, asegurando la regularidad y consistencia en la evaluación</t>
  </si>
  <si>
    <t>Revisar los informes emitidos por parte de entidades independientes del Sistema de Control Interno y generar un informe detallado con hallazgos y recomendaciones</t>
  </si>
  <si>
    <t>Realizar encuestas de satisfacción del personal para evaluar la percepción del personal sobre los programas de capacitación, la programación de seguimiento y la ética organizacional.</t>
  </si>
  <si>
    <t>Encuestas</t>
  </si>
  <si>
    <t>Realizar encuestas de satisfacción del personal para evaluar la percepción del personal sobre la carga de trabajo y las condiciones que afectan la ejecución del programa de auditorías internas.</t>
  </si>
  <si>
    <t>Publicar informes detallados de los resultados de las auditorías internas realizadas, demostrando transparencia y evidenciando el cumplimiento de estándares éticos</t>
  </si>
  <si>
    <t>Publicación de Resultados de Auditorías Internas</t>
  </si>
  <si>
    <t>Socializar con los responsables de los procesos la importancia de definir metas claras al momento de concertar las objetivos para la evaluación de desempeño que apunten al cumplimiento de la misión institucionales.</t>
  </si>
  <si>
    <t>Seguimiento a los registros encontrados en los funcionarios.</t>
  </si>
  <si>
    <t>Establecer un cronograma de auditorias internas por procesos</t>
  </si>
  <si>
    <t>Página 1  de 1</t>
  </si>
  <si>
    <t>¿POR QUÉ?
CAUSA RAÍZ
(Inicia con la palabra debido a)</t>
  </si>
  <si>
    <t>Por la planeación inadecuada en términos de pertinencia u oportunidad</t>
  </si>
  <si>
    <t>Debido a:
1 Constantes cambios normativos 
2. Debilidad de la estructura de planta de personal ante la ausencia  de un personal de planeación estratégica. 
3.  Falta de conocimiento de los procedimientos establecidos.</t>
  </si>
  <si>
    <t>Por la posibilidad de afectación económica y reputación de la Entidad</t>
  </si>
  <si>
    <t>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t>
  </si>
  <si>
    <t xml:space="preserve">Por cambios a la política pública de vivienda del Gobierno Nacional </t>
  </si>
  <si>
    <t xml:space="preserve">Debido a :
1. Falta de planeación, seguimiento y control.                   
2. El contratista no cuenta con mano de obra calificada para ejecutar el mejoramiento.                                                              </t>
  </si>
  <si>
    <t>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t>
  </si>
  <si>
    <t>Gestión Jurídica y Contratación</t>
  </si>
  <si>
    <t xml:space="preserve">Por afectación en la ejecución de contratos por información fraudulenta de contratistas.  </t>
  </si>
  <si>
    <t>Debido a:
1. El contratista no cumple con el perfil o requisitos establecidos para la suscripción del Contrato.                                                                           
2. No hay un sistema o herramienta que permita la verificación de la información presentada por el contratista</t>
  </si>
  <si>
    <t>Debido a:
1. Falta de seguimiento y control al vencimiento de los términos judiciales.
2. Desconocimiento de la normatividad en procesos judiciales.
3. Falta de personal de apoyo a los procesos judiciales.</t>
  </si>
  <si>
    <t>Debido a:
1. Incumplimiento normatividad
2. Desorden administrativo
3. Manipulación inadecuada de información.
4. Falta de compromiso por parte de los funcionarios públicos.</t>
  </si>
  <si>
    <t>Por incumplimiento de políticas, objetivos y metas del proceso</t>
  </si>
  <si>
    <t xml:space="preserve">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t>
  </si>
  <si>
    <t>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t>
  </si>
  <si>
    <t>Por ineficiencia Administrativa por demoras en dar respuesta a las comunicaciones escritas y electrónicas</t>
  </si>
  <si>
    <t>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t>
  </si>
  <si>
    <t>Por información errónea en los registros por parte del usuario</t>
  </si>
  <si>
    <t>Debido a:
1.Descocimiento de las herramientas.                                                                                                       2. Falta de capacitaciones de herramientas ofimáticas.                                                       3. Falta de tiempo para dedicar a las actividades..</t>
  </si>
  <si>
    <t>Debido a:
1 Uso Inadecuado de la información.
2. Falta de capacitación al personal.
3. Falta de manipulación y/o sustracción indebida de información, para beneficio propio o de un tercero.
4.   Manipulación inadecuada de información.</t>
  </si>
  <si>
    <t xml:space="preserve">Debido a:
1. No contar con la capacitación para realizar la evaluación idónea del sistema
2. No contar con una programación de seguimiento de los procesos        
3. Carencia de valores y principios éticos en el desempeño de las funciones por parte de los funcionarios.                                           </t>
  </si>
  <si>
    <t xml:space="preserve"> Definir el plan estratégico de la Empresa</t>
  </si>
  <si>
    <t xml:space="preserve">Estrategias para fomentar la Integridad en las actuaciones de los funcionarios en relación con los riesgos de corrupción. </t>
  </si>
  <si>
    <t xml:space="preserve">Sensibilizar y capacitar a los funcionarios sobre la debida gestión documental al interior del programa en todas las etapas del proceso. </t>
  </si>
  <si>
    <t>Establecer como directriz interna de la empresa, la entrega de la información (informe y sus respectivos soportes) del proceso, cada vez que culmine un proyecto al área de información y gerencia</t>
  </si>
  <si>
    <t>Periódico</t>
  </si>
  <si>
    <t>Realizar revisiones periódicas frente a los nuevos lineamientos del Gobierno Nacional</t>
  </si>
  <si>
    <t>Sensibilizar y capacitar a los funcionarios sobre  procedimientos estándar para la manipulación de documentos durante visitas técnicas y sociales</t>
  </si>
  <si>
    <t xml:space="preserve">Diseñar una guia que le permita al contratista conocer buenas practicas constructivas para las intervenciones que se realizan en el desarrollo del programa de mejoramiento.       </t>
  </si>
  <si>
    <t>Efectuar las publicaciones dentro de los términos de ley y realizar informes periódicos de las publicaciones.</t>
  </si>
  <si>
    <t>periódico</t>
  </si>
  <si>
    <t xml:space="preserve">Actualización hojas de vida SIGEP II.       </t>
  </si>
  <si>
    <t>Emitir una circular donde se informe la actualización personal en su hoja de vida y posterior verificación por parte de la funcionaria del SIGEPII.</t>
  </si>
  <si>
    <t>Formato impreso y evidencia de envío</t>
  </si>
  <si>
    <t>Realizar o actualizar la políticas de confidencialidad</t>
  </si>
  <si>
    <t>EMPRESA DE DESARROLLO URBANO Y VIVIENDA DE INTERES SOCIAL DE BARRANCABERMEJA</t>
  </si>
  <si>
    <t>Código:  DES-FR-064</t>
  </si>
  <si>
    <t>Versión: 0</t>
  </si>
  <si>
    <t>Código:   DES-FR-064</t>
  </si>
  <si>
    <t>Fecha: Diciembre 05 de 2024</t>
  </si>
  <si>
    <t>Versión: 1</t>
  </si>
  <si>
    <t>Fecha: Enero 29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</si>
</sst>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53" x14ac:knownFonts="1">
    <font>
      <sz val="11"/>
      <color theme="1"/>
      <name val="Calibri"/>
      <family val="2"/>
      <scheme val="minor"/>
    </font>
    <font>
      <b/>
      <sz val="10"/>
      <name val="Arial"/>
      <family val="2"/>
    </font>
    <font>
      <sz val="10"/>
      <name val="Arial"/>
      <family val="2"/>
    </font>
    <font>
      <sz val="11"/>
      <color theme="1"/>
      <name val="Arial"/>
      <family val="2"/>
    </font>
    <font>
      <sz val="10"/>
      <color theme="1"/>
      <name val="Arial"/>
      <family val="2"/>
    </font>
    <font>
      <b/>
      <sz val="11"/>
      <color theme="1"/>
      <name val="Arial"/>
      <family val="2"/>
    </font>
    <font>
      <sz val="10"/>
      <color theme="1"/>
      <name val="Calibri"/>
      <family val="2"/>
      <scheme val="minor"/>
    </font>
    <font>
      <b/>
      <sz val="10"/>
      <color theme="1"/>
      <name val="Calibri"/>
      <family val="2"/>
      <scheme val="minor"/>
    </font>
    <font>
      <b/>
      <sz val="11"/>
      <name val="Arial"/>
      <family val="2"/>
    </font>
    <font>
      <b/>
      <sz val="36"/>
      <color theme="0"/>
      <name val="Calibri"/>
      <family val="2"/>
      <scheme val="minor"/>
    </font>
    <font>
      <b/>
      <sz val="12"/>
      <color theme="1"/>
      <name val="Arial"/>
      <family val="2"/>
    </font>
    <font>
      <sz val="11"/>
      <name val="Arial"/>
      <family val="2"/>
    </font>
    <font>
      <b/>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Tahoma"/>
      <family val="2"/>
    </font>
    <font>
      <b/>
      <sz val="11"/>
      <name val="Tahoma"/>
      <family val="2"/>
    </font>
    <font>
      <sz val="12"/>
      <color theme="1"/>
      <name val="Arial"/>
      <family val="2"/>
    </font>
    <font>
      <sz val="11"/>
      <color indexed="8"/>
      <name val="Calibri"/>
      <family val="2"/>
    </font>
    <font>
      <b/>
      <sz val="10"/>
      <color theme="1"/>
      <name val="Arial"/>
      <family val="2"/>
    </font>
    <font>
      <sz val="12"/>
      <name val="Times New Roman"/>
      <family val="1"/>
    </font>
    <font>
      <b/>
      <sz val="12"/>
      <name val="Arial"/>
      <family val="2"/>
    </font>
    <font>
      <sz val="10"/>
      <color rgb="FF202124"/>
      <name val="Arial"/>
      <family val="2"/>
    </font>
    <font>
      <u/>
      <sz val="11"/>
      <color theme="10"/>
      <name val="Calibri"/>
      <family val="2"/>
      <scheme val="minor"/>
    </font>
    <font>
      <sz val="11"/>
      <color theme="1"/>
      <name val="Calibri"/>
      <family val="2"/>
      <scheme val="minor"/>
    </font>
    <font>
      <sz val="26"/>
      <color theme="1"/>
      <name val="Calibri"/>
      <family val="2"/>
      <scheme val="minor"/>
    </font>
    <font>
      <b/>
      <sz val="18"/>
      <name val="Arial"/>
      <family val="2"/>
    </font>
    <font>
      <b/>
      <sz val="36"/>
      <name val="Calibri"/>
      <family val="2"/>
      <scheme val="minor"/>
    </font>
    <font>
      <sz val="36"/>
      <name val="Calibri"/>
      <family val="2"/>
      <scheme val="minor"/>
    </font>
    <font>
      <u/>
      <sz val="20"/>
      <color theme="0"/>
      <name val="Calibri"/>
      <family val="2"/>
      <scheme val="minor"/>
    </font>
    <font>
      <b/>
      <u/>
      <sz val="16"/>
      <color theme="0"/>
      <name val="Arial"/>
      <family val="2"/>
    </font>
    <font>
      <b/>
      <sz val="16"/>
      <color theme="1"/>
      <name val="Calibri"/>
      <family val="2"/>
      <scheme val="minor"/>
    </font>
    <font>
      <sz val="12"/>
      <name val="Arial"/>
      <family val="2"/>
    </font>
    <font>
      <b/>
      <sz val="20"/>
      <color theme="1"/>
      <name val="Calibri"/>
      <family val="2"/>
      <scheme val="minor"/>
    </font>
    <font>
      <b/>
      <sz val="18"/>
      <color theme="1"/>
      <name val="Calibri"/>
      <family val="2"/>
      <scheme val="minor"/>
    </font>
    <font>
      <b/>
      <u/>
      <sz val="16"/>
      <color theme="0"/>
      <name val="Calibri"/>
      <family val="2"/>
      <scheme val="minor"/>
    </font>
    <font>
      <sz val="20"/>
      <name val="Calibri"/>
      <family val="2"/>
      <scheme val="minor"/>
    </font>
    <font>
      <b/>
      <i/>
      <sz val="18"/>
      <color rgb="FF002060"/>
      <name val="Calibri"/>
      <family val="2"/>
      <scheme val="minor"/>
    </font>
    <font>
      <b/>
      <sz val="18"/>
      <name val="Calibri"/>
      <family val="2"/>
      <scheme val="minor"/>
    </font>
    <font>
      <u/>
      <sz val="20"/>
      <name val="Calibri"/>
      <family val="2"/>
      <scheme val="minor"/>
    </font>
    <font>
      <b/>
      <u/>
      <sz val="26"/>
      <color theme="0"/>
      <name val="Calibri"/>
      <family val="2"/>
      <scheme val="minor"/>
    </font>
    <font>
      <sz val="12"/>
      <color rgb="FFFF0000"/>
      <name val="Arial"/>
      <family val="2"/>
    </font>
    <font>
      <b/>
      <sz val="14"/>
      <color theme="1"/>
      <name val="Arial"/>
      <family val="2"/>
    </font>
    <font>
      <sz val="10"/>
      <color rgb="FF0070C0"/>
      <name val="Arial"/>
      <family val="2"/>
    </font>
    <font>
      <b/>
      <sz val="16"/>
      <name val="Calibri"/>
      <family val="2"/>
      <scheme val="minor"/>
    </font>
    <font>
      <sz val="8"/>
      <name val="Calibri"/>
      <family val="2"/>
      <scheme val="minor"/>
    </font>
    <font>
      <b/>
      <u/>
      <sz val="11"/>
      <name val="Arial"/>
      <family val="2"/>
    </font>
    <font>
      <b/>
      <i/>
      <sz val="11"/>
      <name val="Arial"/>
      <family val="2"/>
    </font>
    <font>
      <b/>
      <sz val="20"/>
      <name val="Arial"/>
      <family val="2"/>
    </font>
    <font>
      <sz val="20"/>
      <name val="Arial"/>
      <family val="2"/>
    </font>
    <font>
      <sz val="20"/>
      <color theme="1"/>
      <name val="Calibri"/>
      <family val="2"/>
      <scheme val="minor"/>
    </font>
    <font>
      <u/>
      <sz val="10"/>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99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FCC00"/>
        <bgColor indexed="64"/>
      </patternFill>
    </fill>
    <fill>
      <patternFill patternType="solid">
        <fgColor rgb="FF66FF33"/>
        <bgColor indexed="64"/>
      </patternFill>
    </fill>
    <fill>
      <patternFill patternType="solid">
        <fgColor rgb="FFF0935A"/>
        <bgColor indexed="64"/>
      </patternFill>
    </fill>
    <fill>
      <patternFill patternType="solid">
        <fgColor rgb="FFBD92DE"/>
        <bgColor indexed="64"/>
      </patternFill>
    </fill>
    <fill>
      <patternFill patternType="solid">
        <fgColor rgb="FF66CCFF"/>
        <bgColor indexed="64"/>
      </patternFill>
    </fill>
    <fill>
      <patternFill patternType="solid">
        <fgColor rgb="FFE54DA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2" fillId="0" borderId="0"/>
    <xf numFmtId="0" fontId="2" fillId="0" borderId="0"/>
    <xf numFmtId="0" fontId="19" fillId="0" borderId="0"/>
    <xf numFmtId="0" fontId="2" fillId="0" borderId="0"/>
    <xf numFmtId="0" fontId="21" fillId="0" borderId="0"/>
    <xf numFmtId="0" fontId="24" fillId="0" borderId="0" applyNumberFormat="0" applyFill="0" applyBorder="0" applyAlignment="0" applyProtection="0"/>
    <xf numFmtId="43" fontId="25" fillId="0" borderId="0" applyFont="0" applyFill="0" applyBorder="0" applyAlignment="0" applyProtection="0"/>
    <xf numFmtId="0" fontId="25" fillId="0" borderId="0"/>
    <xf numFmtId="0" fontId="2" fillId="0" borderId="0"/>
    <xf numFmtId="9" fontId="25" fillId="0" borderId="0" applyFont="0" applyFill="0" applyBorder="0" applyAlignment="0" applyProtection="0"/>
  </cellStyleXfs>
  <cellXfs count="695">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6" fillId="0" borderId="2" xfId="0" applyFont="1" applyBorder="1" applyAlignment="1">
      <alignment horizontal="center" vertical="center"/>
    </xf>
    <xf numFmtId="0" fontId="3" fillId="0" borderId="0" xfId="0" applyFont="1" applyAlignment="1">
      <alignment horizontal="left"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5" fillId="0" borderId="0" xfId="0" applyFont="1" applyAlignment="1">
      <alignment horizontal="center" vertical="center" wrapText="1"/>
    </xf>
    <xf numFmtId="0" fontId="6" fillId="0" borderId="2" xfId="0" applyFont="1" applyBorder="1" applyAlignment="1">
      <alignment horizontal="left" vertical="center"/>
    </xf>
    <xf numFmtId="0" fontId="3" fillId="4" borderId="0" xfId="0" applyFont="1" applyFill="1"/>
    <xf numFmtId="0" fontId="0" fillId="0" borderId="0" xfId="0" applyAlignment="1">
      <alignment horizontal="center" vertical="center"/>
    </xf>
    <xf numFmtId="0" fontId="0" fillId="7" borderId="0" xfId="0" applyFill="1" applyAlignment="1">
      <alignment horizontal="center" vertical="center"/>
    </xf>
    <xf numFmtId="0" fontId="0" fillId="9" borderId="0" xfId="0" applyFill="1" applyAlignment="1">
      <alignment horizontal="center" vertical="center"/>
    </xf>
    <xf numFmtId="0" fontId="0" fillId="8" borderId="0" xfId="0" applyFill="1" applyAlignment="1">
      <alignment horizontal="center" vertical="center"/>
    </xf>
    <xf numFmtId="0" fontId="0" fillId="10" borderId="0" xfId="0" applyFill="1" applyAlignment="1">
      <alignment horizontal="center" vertical="center"/>
    </xf>
    <xf numFmtId="0" fontId="2" fillId="0" borderId="0" xfId="0" applyFont="1" applyProtection="1">
      <protection locked="0"/>
    </xf>
    <xf numFmtId="0" fontId="3" fillId="0" borderId="0" xfId="0" applyFont="1"/>
    <xf numFmtId="0" fontId="11" fillId="0" borderId="0" xfId="0" applyFont="1"/>
    <xf numFmtId="0" fontId="3" fillId="0" borderId="0" xfId="0" applyFont="1" applyAlignment="1">
      <alignment horizontal="center"/>
    </xf>
    <xf numFmtId="0" fontId="2" fillId="0" borderId="9" xfId="1" applyBorder="1" applyAlignment="1">
      <alignment vertical="center" wrapText="1"/>
    </xf>
    <xf numFmtId="0" fontId="2" fillId="0" borderId="4" xfId="1" applyBorder="1" applyAlignment="1">
      <alignment vertical="center" wrapText="1"/>
    </xf>
    <xf numFmtId="0" fontId="2" fillId="0" borderId="8" xfId="1" applyBorder="1" applyAlignment="1">
      <alignment vertical="center" wrapText="1"/>
    </xf>
    <xf numFmtId="0" fontId="1" fillId="0" borderId="2" xfId="1" applyFont="1" applyBorder="1" applyAlignment="1">
      <alignment vertical="center" wrapText="1"/>
    </xf>
    <xf numFmtId="0" fontId="13" fillId="0" borderId="2" xfId="0" applyFont="1" applyBorder="1" applyAlignment="1">
      <alignment horizontal="center" vertical="center" wrapText="1" readingOrder="1"/>
    </xf>
    <xf numFmtId="0" fontId="13" fillId="0" borderId="20" xfId="0" applyFont="1" applyBorder="1" applyAlignment="1">
      <alignment horizontal="center" vertical="center" wrapText="1" readingOrder="1"/>
    </xf>
    <xf numFmtId="0" fontId="14" fillId="14" borderId="2" xfId="0" applyFont="1" applyFill="1" applyBorder="1" applyAlignment="1">
      <alignment horizontal="center" vertical="center" wrapText="1" readingOrder="1"/>
    </xf>
    <xf numFmtId="0" fontId="2" fillId="10" borderId="20" xfId="0" applyFont="1" applyFill="1" applyBorder="1" applyAlignment="1">
      <alignment horizontal="center" vertical="center" wrapText="1" readingOrder="1"/>
    </xf>
    <xf numFmtId="0" fontId="14" fillId="15" borderId="2" xfId="0" applyFont="1" applyFill="1" applyBorder="1" applyAlignment="1">
      <alignment horizontal="center" vertical="center" wrapText="1" readingOrder="1"/>
    </xf>
    <xf numFmtId="0" fontId="14" fillId="7" borderId="2" xfId="0" applyFont="1" applyFill="1" applyBorder="1" applyAlignment="1">
      <alignment horizontal="center" vertical="center" wrapText="1" readingOrder="1"/>
    </xf>
    <xf numFmtId="0" fontId="13" fillId="0" borderId="23" xfId="0" applyFont="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15" borderId="23" xfId="0" applyFont="1" applyFill="1" applyBorder="1" applyAlignment="1">
      <alignment horizontal="center" vertical="center" wrapText="1" readingOrder="1"/>
    </xf>
    <xf numFmtId="0" fontId="14" fillId="14" borderId="23" xfId="0" applyFont="1" applyFill="1" applyBorder="1" applyAlignment="1">
      <alignment horizontal="center" vertical="center" wrapText="1" readingOrder="1"/>
    </xf>
    <xf numFmtId="0" fontId="2" fillId="10" borderId="24" xfId="0" applyFont="1" applyFill="1" applyBorder="1" applyAlignment="1">
      <alignment horizontal="center" vertical="center" wrapText="1" readingOrder="1"/>
    </xf>
    <xf numFmtId="0" fontId="2" fillId="13" borderId="0" xfId="1" applyFill="1"/>
    <xf numFmtId="0" fontId="2" fillId="0" borderId="0" xfId="1" applyAlignment="1">
      <alignment vertical="center" wrapText="1"/>
    </xf>
    <xf numFmtId="9" fontId="2" fillId="0" borderId="2" xfId="1" applyNumberFormat="1" applyBorder="1" applyAlignment="1">
      <alignment horizontal="center" vertical="center" wrapText="1"/>
    </xf>
    <xf numFmtId="9" fontId="2" fillId="0" borderId="20" xfId="1" applyNumberFormat="1" applyBorder="1" applyAlignment="1">
      <alignment horizontal="center" vertical="center" wrapText="1"/>
    </xf>
    <xf numFmtId="0" fontId="2" fillId="0" borderId="2" xfId="1" applyBorder="1" applyAlignment="1">
      <alignment vertical="center" wrapText="1"/>
    </xf>
    <xf numFmtId="0" fontId="2" fillId="0" borderId="2" xfId="0" applyFont="1" applyBorder="1" applyAlignment="1">
      <alignment horizontal="center" vertical="center" wrapText="1" readingOrder="1"/>
    </xf>
    <xf numFmtId="0" fontId="2" fillId="0" borderId="20" xfId="0" applyFont="1" applyBorder="1" applyAlignment="1">
      <alignment horizontal="center" vertical="center" wrapText="1" readingOrder="1"/>
    </xf>
    <xf numFmtId="9" fontId="2" fillId="0" borderId="21" xfId="1" applyNumberFormat="1" applyBorder="1" applyAlignment="1">
      <alignment horizontal="center" vertical="center" wrapText="1"/>
    </xf>
    <xf numFmtId="9" fontId="2" fillId="0" borderId="22" xfId="1" applyNumberFormat="1" applyBorder="1" applyAlignment="1">
      <alignment horizontal="center" vertical="center" wrapText="1"/>
    </xf>
    <xf numFmtId="0" fontId="2" fillId="0" borderId="23" xfId="0" applyFont="1" applyBorder="1" applyAlignment="1">
      <alignment horizontal="center" vertical="center" wrapText="1" readingOrder="1"/>
    </xf>
    <xf numFmtId="0" fontId="16" fillId="13" borderId="0" xfId="1" applyFont="1" applyFill="1"/>
    <xf numFmtId="0" fontId="11" fillId="2" borderId="0" xfId="1" applyFont="1" applyFill="1" applyAlignment="1">
      <alignment horizontal="left" vertical="center" wrapText="1"/>
    </xf>
    <xf numFmtId="0" fontId="17" fillId="0" borderId="0" xfId="1" applyFont="1" applyAlignment="1">
      <alignment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0" xfId="0" applyFont="1" applyBorder="1" applyAlignment="1">
      <alignment horizontal="center" vertical="center" wrapText="1"/>
    </xf>
    <xf numFmtId="0" fontId="17" fillId="0" borderId="0" xfId="1" applyFont="1" applyAlignment="1">
      <alignment horizontal="center" vertical="center" wrapText="1"/>
    </xf>
    <xf numFmtId="0" fontId="18" fillId="7" borderId="21" xfId="0" applyFont="1" applyFill="1" applyBorder="1" applyAlignment="1">
      <alignment horizontal="center" vertical="center" wrapText="1"/>
    </xf>
    <xf numFmtId="0" fontId="18" fillId="0" borderId="2" xfId="0" applyFont="1" applyBorder="1" applyAlignment="1">
      <alignment vertical="center" wrapText="1"/>
    </xf>
    <xf numFmtId="0" fontId="18" fillId="0" borderId="25" xfId="0" applyFont="1" applyBorder="1" applyAlignment="1">
      <alignment horizontal="center" vertical="center" wrapText="1"/>
    </xf>
    <xf numFmtId="0" fontId="18" fillId="0" borderId="2" xfId="0" applyFont="1" applyBorder="1" applyAlignment="1">
      <alignment horizontal="justify" vertical="center" wrapText="1"/>
    </xf>
    <xf numFmtId="0" fontId="18" fillId="11" borderId="21" xfId="0" applyFont="1" applyFill="1" applyBorder="1" applyAlignment="1">
      <alignment horizontal="center" vertical="center" wrapText="1"/>
    </xf>
    <xf numFmtId="0" fontId="8" fillId="0" borderId="0" xfId="1" applyFont="1" applyAlignment="1">
      <alignment vertical="center" wrapText="1"/>
    </xf>
    <xf numFmtId="0" fontId="1" fillId="0" borderId="0" xfId="1" applyFont="1" applyAlignment="1">
      <alignment vertical="center"/>
    </xf>
    <xf numFmtId="0" fontId="1" fillId="0" borderId="0" xfId="1" applyFont="1" applyAlignment="1">
      <alignment horizontal="center" vertical="center" wrapText="1"/>
    </xf>
    <xf numFmtId="0" fontId="2" fillId="0" borderId="0" xfId="1" applyAlignment="1">
      <alignment horizontal="justify" vertical="center" wrapText="1"/>
    </xf>
    <xf numFmtId="0" fontId="1" fillId="0" borderId="2" xfId="1" applyFont="1" applyBorder="1" applyAlignment="1">
      <alignment horizontal="center" vertical="center" wrapText="1"/>
    </xf>
    <xf numFmtId="0" fontId="15" fillId="0" borderId="0" xfId="1" applyFont="1" applyAlignment="1">
      <alignment vertical="center" wrapText="1"/>
    </xf>
    <xf numFmtId="0" fontId="2" fillId="10" borderId="2" xfId="0" applyFont="1" applyFill="1" applyBorder="1" applyAlignment="1">
      <alignment horizontal="center" vertical="center" wrapText="1" readingOrder="1"/>
    </xf>
    <xf numFmtId="0" fontId="15" fillId="0" borderId="0" xfId="0" applyFont="1" applyAlignment="1">
      <alignment vertical="center" readingOrder="1"/>
    </xf>
    <xf numFmtId="0" fontId="2" fillId="0" borderId="0" xfId="0" applyFont="1" applyAlignment="1">
      <alignment vertical="center"/>
    </xf>
    <xf numFmtId="0" fontId="2" fillId="0" borderId="0" xfId="0" applyFont="1" applyAlignment="1">
      <alignment vertical="center" readingOrder="1"/>
    </xf>
    <xf numFmtId="0" fontId="1" fillId="0" borderId="0" xfId="1" applyFont="1" applyAlignment="1">
      <alignment vertical="center" wrapText="1"/>
    </xf>
    <xf numFmtId="0" fontId="9" fillId="2" borderId="0" xfId="1" applyFont="1" applyFill="1" applyAlignment="1">
      <alignment vertical="center" wrapText="1"/>
    </xf>
    <xf numFmtId="0" fontId="2" fillId="13" borderId="13" xfId="1" applyFill="1" applyBorder="1"/>
    <xf numFmtId="0" fontId="2" fillId="0" borderId="14" xfId="1" applyBorder="1" applyAlignment="1">
      <alignment vertical="center" wrapText="1"/>
    </xf>
    <xf numFmtId="9" fontId="2" fillId="0" borderId="1" xfId="1" applyNumberFormat="1" applyBorder="1" applyAlignment="1">
      <alignment horizontal="center" vertical="center" wrapText="1"/>
    </xf>
    <xf numFmtId="9" fontId="2" fillId="0" borderId="39" xfId="1" applyNumberFormat="1" applyBorder="1" applyAlignment="1">
      <alignment horizontal="center" vertical="center" wrapText="1"/>
    </xf>
    <xf numFmtId="0" fontId="20" fillId="0" borderId="0" xfId="0" applyFont="1"/>
    <xf numFmtId="0" fontId="11" fillId="0" borderId="2" xfId="0" applyFont="1" applyBorder="1" applyAlignment="1" applyProtection="1">
      <alignment horizontal="left" vertical="center" wrapText="1"/>
      <protection locked="0"/>
    </xf>
    <xf numFmtId="0" fontId="20" fillId="0" borderId="2" xfId="0" applyFont="1" applyBorder="1" applyAlignment="1">
      <alignment wrapText="1"/>
    </xf>
    <xf numFmtId="0" fontId="4" fillId="0" borderId="2" xfId="0" applyFont="1" applyBorder="1" applyAlignment="1">
      <alignment wrapText="1"/>
    </xf>
    <xf numFmtId="0" fontId="20" fillId="0" borderId="1" xfId="0" applyFont="1" applyBorder="1" applyAlignment="1">
      <alignment wrapText="1"/>
    </xf>
    <xf numFmtId="9" fontId="4" fillId="0" borderId="2" xfId="0" applyNumberFormat="1" applyFont="1" applyBorder="1" applyAlignment="1">
      <alignment wrapText="1"/>
    </xf>
    <xf numFmtId="0" fontId="4" fillId="0" borderId="1" xfId="0" applyFont="1" applyBorder="1" applyAlignment="1">
      <alignment wrapText="1"/>
    </xf>
    <xf numFmtId="0" fontId="20" fillId="0" borderId="2" xfId="0" applyFont="1" applyBorder="1" applyAlignment="1">
      <alignment horizontal="center" wrapText="1"/>
    </xf>
    <xf numFmtId="0" fontId="4" fillId="0" borderId="25" xfId="0" applyFont="1" applyBorder="1" applyAlignment="1">
      <alignment wrapText="1"/>
    </xf>
    <xf numFmtId="0" fontId="20" fillId="0" borderId="0" xfId="0" applyFont="1" applyAlignment="1">
      <alignment wrapText="1"/>
    </xf>
    <xf numFmtId="0" fontId="4" fillId="0" borderId="26" xfId="0" applyFont="1" applyBorder="1" applyAlignment="1">
      <alignment wrapText="1"/>
    </xf>
    <xf numFmtId="0" fontId="4" fillId="0" borderId="34" xfId="0" applyFont="1" applyBorder="1" applyAlignment="1">
      <alignment wrapText="1"/>
    </xf>
    <xf numFmtId="0" fontId="4" fillId="0" borderId="21" xfId="0" applyFont="1" applyBorder="1" applyAlignment="1">
      <alignment wrapText="1"/>
    </xf>
    <xf numFmtId="0" fontId="4" fillId="0" borderId="20" xfId="0" applyFont="1" applyBorder="1" applyAlignment="1">
      <alignment wrapText="1"/>
    </xf>
    <xf numFmtId="0" fontId="4" fillId="0" borderId="22" xfId="0" applyFont="1" applyBorder="1" applyAlignment="1">
      <alignment wrapText="1"/>
    </xf>
    <xf numFmtId="0" fontId="4" fillId="0" borderId="24" xfId="0" applyFont="1" applyBorder="1" applyAlignment="1">
      <alignment wrapText="1"/>
    </xf>
    <xf numFmtId="0" fontId="4" fillId="0" borderId="51" xfId="0" applyFont="1" applyBorder="1" applyAlignment="1">
      <alignment wrapText="1"/>
    </xf>
    <xf numFmtId="0" fontId="4" fillId="0" borderId="39" xfId="0" applyFont="1" applyBorder="1" applyAlignment="1">
      <alignment wrapText="1"/>
    </xf>
    <xf numFmtId="0" fontId="23" fillId="0" borderId="24" xfId="0" applyFont="1" applyBorder="1" applyAlignment="1">
      <alignment horizontal="left" vertical="center" wrapText="1"/>
    </xf>
    <xf numFmtId="0" fontId="2" fillId="0" borderId="19" xfId="0" applyFont="1" applyBorder="1" applyAlignment="1">
      <alignment wrapText="1"/>
    </xf>
    <xf numFmtId="0" fontId="2" fillId="0" borderId="24" xfId="0" applyFont="1" applyBorder="1" applyAlignment="1">
      <alignment horizontal="left" vertical="center" wrapText="1"/>
    </xf>
    <xf numFmtId="0" fontId="2" fillId="0" borderId="39" xfId="0" applyFont="1" applyBorder="1" applyAlignment="1">
      <alignment wrapText="1"/>
    </xf>
    <xf numFmtId="0" fontId="2" fillId="0" borderId="2" xfId="0" applyFont="1" applyBorder="1" applyAlignment="1">
      <alignment wrapText="1"/>
    </xf>
    <xf numFmtId="9" fontId="18" fillId="0" borderId="20"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0" fontId="18" fillId="17" borderId="21" xfId="0" applyFont="1" applyFill="1" applyBorder="1" applyAlignment="1">
      <alignment horizontal="center" vertical="center" wrapText="1"/>
    </xf>
    <xf numFmtId="0" fontId="18" fillId="12" borderId="21"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0" fillId="0" borderId="9" xfId="0" applyBorder="1"/>
    <xf numFmtId="0" fontId="0" fillId="0" borderId="4" xfId="0" applyBorder="1"/>
    <xf numFmtId="0" fontId="0" fillId="0" borderId="5" xfId="0" applyBorder="1"/>
    <xf numFmtId="0" fontId="0" fillId="0" borderId="8" xfId="0" applyBorder="1"/>
    <xf numFmtId="0" fontId="0" fillId="0" borderId="15" xfId="0" applyBorder="1"/>
    <xf numFmtId="0" fontId="0" fillId="0" borderId="10" xfId="0" applyBorder="1"/>
    <xf numFmtId="0" fontId="0" fillId="0" borderId="11" xfId="0" applyBorder="1"/>
    <xf numFmtId="0" fontId="0" fillId="0" borderId="12" xfId="0" applyBorder="1"/>
    <xf numFmtId="0" fontId="19" fillId="0" borderId="0" xfId="3"/>
    <xf numFmtId="164" fontId="0" fillId="0" borderId="0" xfId="7" applyNumberFormat="1" applyFont="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3" fillId="2" borderId="0" xfId="0" applyFont="1" applyFill="1" applyAlignment="1">
      <alignment vertical="center" wrapText="1"/>
    </xf>
    <xf numFmtId="0" fontId="26" fillId="0" borderId="0" xfId="0" applyFont="1"/>
    <xf numFmtId="43" fontId="0" fillId="0" borderId="0" xfId="7" applyFont="1"/>
    <xf numFmtId="0" fontId="31" fillId="10" borderId="28" xfId="6" applyFont="1" applyFill="1" applyBorder="1" applyAlignment="1">
      <alignment horizontal="center" vertical="center"/>
    </xf>
    <xf numFmtId="0" fontId="31" fillId="2" borderId="0" xfId="6" applyFont="1" applyFill="1" applyBorder="1" applyAlignment="1">
      <alignment horizontal="center" vertical="center"/>
    </xf>
    <xf numFmtId="0" fontId="5" fillId="2" borderId="0" xfId="0" applyFont="1" applyFill="1" applyAlignment="1">
      <alignment horizontal="center" vertical="center"/>
    </xf>
    <xf numFmtId="0" fontId="3" fillId="2" borderId="0" xfId="0" applyFont="1" applyFill="1"/>
    <xf numFmtId="0" fontId="11" fillId="2" borderId="1" xfId="0" applyFont="1" applyFill="1" applyBorder="1" applyAlignment="1">
      <alignment horizontal="center" vertical="center" wrapText="1"/>
    </xf>
    <xf numFmtId="0" fontId="8" fillId="20" borderId="47" xfId="0" applyFont="1" applyFill="1" applyBorder="1" applyAlignment="1">
      <alignment horizontal="center" vertical="center" wrapText="1"/>
    </xf>
    <xf numFmtId="0" fontId="5" fillId="2" borderId="11" xfId="0" applyFont="1" applyFill="1" applyBorder="1" applyAlignment="1">
      <alignment horizontal="center" vertical="center"/>
    </xf>
    <xf numFmtId="0" fontId="36" fillId="10" borderId="28" xfId="6" applyFont="1" applyFill="1" applyBorder="1" applyAlignment="1">
      <alignment horizontal="center" vertical="center"/>
    </xf>
    <xf numFmtId="0" fontId="36" fillId="10" borderId="13" xfId="6" applyFont="1" applyFill="1" applyBorder="1" applyAlignment="1">
      <alignment horizontal="center" vertical="center"/>
    </xf>
    <xf numFmtId="0" fontId="6" fillId="2" borderId="0" xfId="1" applyFont="1" applyFill="1" applyAlignment="1">
      <alignment vertical="center"/>
    </xf>
    <xf numFmtId="0" fontId="32" fillId="0" borderId="50" xfId="0" applyFont="1" applyBorder="1" applyAlignment="1">
      <alignment horizontal="center" vertical="center"/>
    </xf>
    <xf numFmtId="0" fontId="37" fillId="0" borderId="0" xfId="0" applyFont="1"/>
    <xf numFmtId="0" fontId="37" fillId="0" borderId="0" xfId="0" applyFont="1" applyAlignment="1">
      <alignment horizontal="center"/>
    </xf>
    <xf numFmtId="0" fontId="17" fillId="9" borderId="29" xfId="1" applyFont="1" applyFill="1" applyBorder="1" applyAlignment="1">
      <alignment horizontal="center" vertical="center" wrapText="1"/>
    </xf>
    <xf numFmtId="0" fontId="18" fillId="0" borderId="0" xfId="0" applyFont="1"/>
    <xf numFmtId="0" fontId="33" fillId="0" borderId="0" xfId="1" applyFont="1" applyAlignment="1">
      <alignment vertical="center" wrapText="1"/>
    </xf>
    <xf numFmtId="0" fontId="33" fillId="2" borderId="21" xfId="1" applyFont="1" applyFill="1" applyBorder="1" applyAlignment="1">
      <alignment horizontal="left" vertical="center" wrapText="1"/>
    </xf>
    <xf numFmtId="0" fontId="33" fillId="2" borderId="2" xfId="1" applyFont="1" applyFill="1" applyBorder="1" applyAlignment="1">
      <alignment horizontal="left" vertical="center" wrapText="1"/>
    </xf>
    <xf numFmtId="0" fontId="33" fillId="2" borderId="2" xfId="1" applyFont="1" applyFill="1" applyBorder="1" applyAlignment="1">
      <alignment horizontal="center" vertical="center" wrapText="1"/>
    </xf>
    <xf numFmtId="0" fontId="33" fillId="2" borderId="2" xfId="1" applyFont="1" applyFill="1" applyBorder="1" applyAlignment="1">
      <alignment horizontal="justify" vertical="center" wrapText="1"/>
    </xf>
    <xf numFmtId="0" fontId="33" fillId="0" borderId="2" xfId="1" applyFont="1" applyBorder="1" applyAlignment="1">
      <alignment horizontal="justify" vertical="center" wrapText="1"/>
    </xf>
    <xf numFmtId="0" fontId="33" fillId="0" borderId="20" xfId="1" applyFont="1" applyBorder="1" applyAlignment="1">
      <alignment horizontal="center" vertical="center" wrapText="1"/>
    </xf>
    <xf numFmtId="0" fontId="35" fillId="0" borderId="0" xfId="0" applyFont="1" applyAlignment="1">
      <alignment vertical="center" wrapText="1"/>
    </xf>
    <xf numFmtId="0" fontId="38" fillId="0" borderId="0" xfId="0" applyFont="1" applyAlignment="1">
      <alignment vertical="center" wrapText="1"/>
    </xf>
    <xf numFmtId="0" fontId="35" fillId="0" borderId="0" xfId="0" applyFont="1" applyAlignment="1">
      <alignment vertical="center"/>
    </xf>
    <xf numFmtId="0" fontId="39" fillId="0" borderId="23" xfId="0" applyFont="1" applyBorder="1" applyAlignment="1">
      <alignment horizontal="center" vertical="center" wrapText="1"/>
    </xf>
    <xf numFmtId="0" fontId="33" fillId="2" borderId="21" xfId="1" applyFont="1" applyFill="1" applyBorder="1" applyAlignment="1">
      <alignment horizontal="center" vertical="center" wrapText="1"/>
    </xf>
    <xf numFmtId="0" fontId="8" fillId="20" borderId="27" xfId="0" applyFont="1" applyFill="1" applyBorder="1" applyAlignment="1">
      <alignment horizontal="center" vertical="center"/>
    </xf>
    <xf numFmtId="0" fontId="41" fillId="10" borderId="28" xfId="6" applyFont="1" applyFill="1" applyBorder="1" applyAlignment="1">
      <alignment horizontal="center" vertical="center"/>
    </xf>
    <xf numFmtId="0" fontId="28" fillId="2" borderId="0" xfId="1" applyFont="1" applyFill="1" applyAlignment="1">
      <alignment vertical="center" wrapText="1"/>
    </xf>
    <xf numFmtId="9" fontId="2" fillId="0" borderId="51" xfId="1" applyNumberFormat="1" applyBorder="1" applyAlignment="1">
      <alignment horizontal="center" vertical="center" wrapText="1"/>
    </xf>
    <xf numFmtId="0" fontId="2" fillId="0" borderId="1" xfId="0" applyFont="1" applyBorder="1" applyAlignment="1">
      <alignment horizontal="center" vertical="center" wrapText="1" readingOrder="1"/>
    </xf>
    <xf numFmtId="0" fontId="14" fillId="14" borderId="1" xfId="0" applyFont="1" applyFill="1" applyBorder="1" applyAlignment="1">
      <alignment horizontal="center" vertical="center" wrapText="1" readingOrder="1"/>
    </xf>
    <xf numFmtId="0" fontId="2" fillId="10" borderId="39" xfId="0" applyFont="1" applyFill="1" applyBorder="1" applyAlignment="1">
      <alignment horizontal="center" vertical="center" wrapText="1" readingOrder="1"/>
    </xf>
    <xf numFmtId="0" fontId="2" fillId="13" borderId="9" xfId="1" applyFill="1" applyBorder="1"/>
    <xf numFmtId="0" fontId="2" fillId="0" borderId="10" xfId="1" applyBorder="1" applyAlignment="1">
      <alignment vertical="center" wrapText="1"/>
    </xf>
    <xf numFmtId="0" fontId="2" fillId="0" borderId="24" xfId="0" applyFont="1" applyBorder="1" applyAlignment="1">
      <alignment horizontal="center" vertical="center" wrapText="1" readingOrder="1"/>
    </xf>
    <xf numFmtId="0" fontId="8" fillId="20" borderId="27" xfId="0" applyFont="1" applyFill="1" applyBorder="1" applyAlignment="1">
      <alignment horizontal="center" vertical="center" wrapText="1"/>
    </xf>
    <xf numFmtId="0" fontId="8" fillId="20" borderId="48" xfId="0" applyFont="1" applyFill="1" applyBorder="1" applyAlignment="1">
      <alignment horizontal="center" vertical="center" wrapText="1"/>
    </xf>
    <xf numFmtId="0" fontId="8" fillId="20" borderId="44" xfId="0" applyFont="1" applyFill="1" applyBorder="1" applyAlignment="1">
      <alignment horizontal="center" vertical="center" wrapText="1"/>
    </xf>
    <xf numFmtId="0" fontId="18" fillId="0" borderId="21" xfId="0" applyFont="1" applyBorder="1" applyAlignment="1">
      <alignment vertical="center"/>
    </xf>
    <xf numFmtId="10"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25" fillId="0" borderId="0" xfId="8"/>
    <xf numFmtId="0" fontId="7" fillId="27" borderId="23" xfId="8" applyFont="1" applyFill="1" applyBorder="1" applyAlignment="1">
      <alignment horizontal="center" vertical="center" textRotation="90" wrapText="1"/>
    </xf>
    <xf numFmtId="0" fontId="7" fillId="27" borderId="43" xfId="8" applyFont="1" applyFill="1" applyBorder="1" applyAlignment="1">
      <alignment horizontal="center" vertical="center" textRotation="90" wrapText="1"/>
    </xf>
    <xf numFmtId="0" fontId="7" fillId="27" borderId="57" xfId="8" applyFont="1" applyFill="1" applyBorder="1" applyAlignment="1">
      <alignment horizontal="center" vertical="center" textRotation="90" wrapText="1"/>
    </xf>
    <xf numFmtId="0" fontId="7" fillId="27" borderId="62" xfId="8" applyFont="1" applyFill="1" applyBorder="1" applyAlignment="1">
      <alignment horizontal="center" vertical="center" textRotation="90" wrapText="1"/>
    </xf>
    <xf numFmtId="0" fontId="7" fillId="27" borderId="64" xfId="8" applyFont="1" applyFill="1" applyBorder="1" applyAlignment="1">
      <alignment horizontal="center" vertical="center" textRotation="90" wrapText="1"/>
    </xf>
    <xf numFmtId="0" fontId="7" fillId="27" borderId="1" xfId="8" applyFont="1" applyFill="1" applyBorder="1" applyAlignment="1">
      <alignment horizontal="center" vertical="center" textRotation="90" wrapText="1"/>
    </xf>
    <xf numFmtId="0" fontId="4" fillId="0" borderId="2" xfId="8" applyFont="1" applyBorder="1" applyAlignment="1">
      <alignment horizontal="center" vertical="center"/>
    </xf>
    <xf numFmtId="0" fontId="4" fillId="0" borderId="2" xfId="8" applyFont="1" applyBorder="1" applyAlignment="1">
      <alignment horizontal="center" vertical="center" wrapText="1"/>
    </xf>
    <xf numFmtId="0" fontId="4" fillId="0" borderId="2" xfId="8" applyFont="1" applyBorder="1" applyAlignment="1">
      <alignment horizontal="left" vertical="center" wrapText="1"/>
    </xf>
    <xf numFmtId="0" fontId="4" fillId="0" borderId="2" xfId="8" applyFont="1" applyBorder="1" applyAlignment="1">
      <alignment vertical="center" wrapText="1"/>
    </xf>
    <xf numFmtId="0" fontId="2" fillId="0" borderId="1" xfId="9" applyBorder="1" applyAlignment="1">
      <alignment horizontal="center" vertical="center" wrapText="1"/>
    </xf>
    <xf numFmtId="0" fontId="4" fillId="0" borderId="26" xfId="8" applyFont="1" applyBorder="1" applyAlignment="1">
      <alignment horizontal="center" vertical="center" wrapText="1"/>
    </xf>
    <xf numFmtId="9" fontId="4" fillId="0" borderId="2" xfId="8" applyNumberFormat="1" applyFont="1" applyBorder="1" applyAlignment="1">
      <alignment horizontal="center" vertical="center"/>
    </xf>
    <xf numFmtId="0" fontId="4" fillId="0" borderId="0" xfId="8" applyFont="1"/>
    <xf numFmtId="0" fontId="4" fillId="0" borderId="25" xfId="8" applyFont="1" applyBorder="1" applyAlignment="1">
      <alignment horizontal="center" vertical="center" wrapText="1"/>
    </xf>
    <xf numFmtId="0" fontId="4" fillId="0" borderId="0" xfId="8" applyFont="1" applyAlignment="1">
      <alignment horizontal="center" vertical="center"/>
    </xf>
    <xf numFmtId="0" fontId="4" fillId="0" borderId="0" xfId="8" applyFont="1" applyAlignment="1">
      <alignment horizontal="center" vertical="center" wrapText="1"/>
    </xf>
    <xf numFmtId="0" fontId="4" fillId="0" borderId="0" xfId="8" applyFont="1" applyAlignment="1">
      <alignment horizontal="left" vertical="center" wrapText="1"/>
    </xf>
    <xf numFmtId="0" fontId="6" fillId="0" borderId="0" xfId="8" applyFont="1" applyAlignment="1">
      <alignment horizontal="center" vertical="center" wrapText="1"/>
    </xf>
    <xf numFmtId="0" fontId="11" fillId="0" borderId="0" xfId="0" applyFont="1" applyAlignment="1">
      <alignment horizontal="center" vertical="center"/>
    </xf>
    <xf numFmtId="0" fontId="44" fillId="0" borderId="2" xfId="8" applyFont="1" applyBorder="1" applyAlignment="1">
      <alignment horizontal="center" vertical="center" wrapText="1"/>
    </xf>
    <xf numFmtId="0" fontId="44" fillId="0" borderId="2" xfId="8" applyFont="1" applyBorder="1" applyAlignment="1">
      <alignment horizontal="left" vertical="center" wrapText="1"/>
    </xf>
    <xf numFmtId="0" fontId="44" fillId="0" borderId="2" xfId="8" applyFont="1" applyBorder="1" applyAlignment="1">
      <alignment horizontal="center" vertical="center"/>
    </xf>
    <xf numFmtId="0" fontId="44" fillId="0" borderId="2" xfId="8" applyFont="1" applyBorder="1" applyAlignment="1">
      <alignment vertical="center" wrapText="1"/>
    </xf>
    <xf numFmtId="0" fontId="44" fillId="0" borderId="25" xfId="8" applyFont="1" applyBorder="1" applyAlignment="1">
      <alignment horizontal="center" vertical="center" wrapText="1"/>
    </xf>
    <xf numFmtId="9" fontId="44" fillId="0" borderId="2" xfId="8" applyNumberFormat="1" applyFont="1" applyBorder="1" applyAlignment="1">
      <alignment horizontal="center" vertical="center"/>
    </xf>
    <xf numFmtId="0" fontId="44" fillId="0" borderId="0" xfId="8" applyFont="1"/>
    <xf numFmtId="0" fontId="44" fillId="0" borderId="25" xfId="8" applyFont="1" applyBorder="1" applyAlignment="1">
      <alignment horizontal="left" vertical="center" wrapText="1"/>
    </xf>
    <xf numFmtId="1" fontId="44" fillId="0" borderId="2" xfId="8" applyNumberFormat="1" applyFont="1" applyBorder="1" applyAlignment="1">
      <alignment horizontal="center" vertical="center"/>
    </xf>
    <xf numFmtId="0" fontId="44" fillId="0" borderId="0" xfId="8" applyFont="1" applyAlignment="1">
      <alignment wrapText="1"/>
    </xf>
    <xf numFmtId="9" fontId="44" fillId="0" borderId="2" xfId="8" applyNumberFormat="1" applyFont="1" applyBorder="1" applyAlignment="1">
      <alignment horizontal="center" vertical="center" wrapText="1"/>
    </xf>
    <xf numFmtId="0" fontId="44" fillId="0" borderId="0" xfId="8" applyFont="1" applyAlignment="1">
      <alignment vertical="center" wrapText="1"/>
    </xf>
    <xf numFmtId="0" fontId="2" fillId="0" borderId="2" xfId="8" applyFont="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xf>
    <xf numFmtId="0" fontId="2" fillId="0" borderId="0" xfId="8" applyFont="1" applyAlignment="1">
      <alignment horizontal="center" vertical="center" wrapText="1"/>
    </xf>
    <xf numFmtId="0" fontId="2" fillId="0" borderId="2" xfId="8" applyFont="1" applyBorder="1" applyAlignment="1">
      <alignment vertical="center" wrapText="1"/>
    </xf>
    <xf numFmtId="0" fontId="2" fillId="0" borderId="25" xfId="8" applyFont="1" applyBorder="1" applyAlignment="1">
      <alignment horizontal="center" vertical="center" wrapText="1"/>
    </xf>
    <xf numFmtId="9" fontId="2" fillId="0" borderId="2" xfId="8" applyNumberFormat="1" applyFont="1" applyBorder="1" applyAlignment="1">
      <alignment horizontal="center" vertical="center"/>
    </xf>
    <xf numFmtId="0" fontId="2" fillId="0" borderId="0" xfId="8" applyFont="1"/>
    <xf numFmtId="9" fontId="10" fillId="0" borderId="20" xfId="0" applyNumberFormat="1" applyFont="1" applyBorder="1" applyAlignment="1">
      <alignment horizontal="center" vertical="center" wrapText="1"/>
    </xf>
    <xf numFmtId="0" fontId="2" fillId="0" borderId="0" xfId="0" applyFont="1" applyAlignment="1" applyProtection="1">
      <alignment horizontal="center" vertical="center"/>
      <protection locked="0"/>
    </xf>
    <xf numFmtId="9" fontId="10" fillId="0" borderId="1"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0" fontId="6" fillId="2" borderId="0" xfId="1" applyFont="1" applyFill="1" applyAlignment="1">
      <alignment horizontal="center" vertical="center"/>
    </xf>
    <xf numFmtId="0" fontId="8" fillId="20" borderId="48" xfId="1" applyFont="1" applyFill="1" applyBorder="1" applyAlignment="1">
      <alignment horizontal="center" vertical="center" wrapText="1"/>
    </xf>
    <xf numFmtId="9" fontId="8" fillId="20" borderId="48" xfId="1" applyNumberFormat="1" applyFont="1" applyFill="1" applyBorder="1" applyAlignment="1">
      <alignment horizontal="center" vertical="center" wrapText="1"/>
    </xf>
    <xf numFmtId="0" fontId="8" fillId="20" borderId="5" xfId="0" applyFont="1" applyFill="1" applyBorder="1" applyAlignment="1">
      <alignment horizontal="center" vertical="center" wrapText="1"/>
    </xf>
    <xf numFmtId="0" fontId="8" fillId="20" borderId="4" xfId="0" applyFont="1" applyFill="1" applyBorder="1" applyAlignment="1">
      <alignment horizontal="center" vertical="center" wrapText="1"/>
    </xf>
    <xf numFmtId="0" fontId="8" fillId="20" borderId="13" xfId="0" applyFont="1" applyFill="1" applyBorder="1" applyAlignment="1">
      <alignment horizontal="center" vertical="center" wrapText="1"/>
    </xf>
    <xf numFmtId="0" fontId="8" fillId="20" borderId="65" xfId="1" applyFont="1" applyFill="1" applyBorder="1" applyAlignment="1">
      <alignment horizontal="center" vertical="center" wrapText="1"/>
    </xf>
    <xf numFmtId="0" fontId="8" fillId="20" borderId="49"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2"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justify" vertical="center" wrapText="1"/>
    </xf>
    <xf numFmtId="0" fontId="11" fillId="0" borderId="18" xfId="0" applyFont="1" applyBorder="1" applyAlignment="1">
      <alignment horizontal="center" vertical="center"/>
    </xf>
    <xf numFmtId="9" fontId="11" fillId="0" borderId="18" xfId="10" applyFont="1" applyBorder="1" applyAlignment="1">
      <alignment horizontal="center" vertical="center"/>
    </xf>
    <xf numFmtId="9" fontId="11" fillId="2" borderId="18" xfId="0" applyNumberFormat="1" applyFont="1" applyFill="1" applyBorder="1" applyAlignment="1">
      <alignment horizontal="center" vertical="center" wrapText="1"/>
    </xf>
    <xf numFmtId="0" fontId="11" fillId="2" borderId="18" xfId="0" applyFont="1" applyFill="1" applyBorder="1" applyAlignment="1">
      <alignment horizontal="justify" vertical="center" wrapText="1"/>
    </xf>
    <xf numFmtId="0" fontId="11" fillId="0" borderId="19" xfId="0" applyFont="1" applyBorder="1" applyAlignment="1">
      <alignment horizontal="justify" vertical="center" wrapText="1"/>
    </xf>
    <xf numFmtId="0" fontId="11" fillId="0" borderId="0" xfId="0" applyFont="1" applyProtection="1">
      <protection locked="0"/>
    </xf>
    <xf numFmtId="0" fontId="11" fillId="0" borderId="2" xfId="0" applyFont="1" applyBorder="1" applyAlignment="1">
      <alignment horizontal="justify" vertical="center" wrapText="1"/>
    </xf>
    <xf numFmtId="0" fontId="11" fillId="0" borderId="2" xfId="0" applyFont="1" applyBorder="1" applyAlignment="1">
      <alignment horizontal="center" vertical="center"/>
    </xf>
    <xf numFmtId="9" fontId="11" fillId="0" borderId="2" xfId="10" applyFont="1" applyBorder="1" applyAlignment="1">
      <alignment horizontal="center" vertical="center"/>
    </xf>
    <xf numFmtId="9" fontId="11" fillId="2" borderId="2" xfId="0" applyNumberFormat="1" applyFont="1" applyFill="1" applyBorder="1" applyAlignment="1">
      <alignment horizontal="center" vertical="center" wrapText="1"/>
    </xf>
    <xf numFmtId="0" fontId="11" fillId="2" borderId="2" xfId="0" applyFont="1" applyFill="1" applyBorder="1" applyAlignment="1">
      <alignment horizontal="justify" vertical="center" wrapText="1"/>
    </xf>
    <xf numFmtId="0" fontId="11" fillId="0" borderId="20" xfId="0" applyFont="1" applyBorder="1" applyAlignment="1">
      <alignment horizontal="justify" vertical="center" wrapText="1"/>
    </xf>
    <xf numFmtId="0" fontId="11" fillId="0" borderId="23" xfId="0" applyFont="1" applyBorder="1" applyAlignment="1">
      <alignment horizontal="left" vertical="center" wrapText="1"/>
    </xf>
    <xf numFmtId="0" fontId="11" fillId="2" borderId="23"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23" xfId="0" applyFont="1" applyBorder="1" applyAlignment="1">
      <alignment horizontal="justify" vertical="center" wrapText="1"/>
    </xf>
    <xf numFmtId="0" fontId="11" fillId="0" borderId="23" xfId="0" applyFont="1" applyBorder="1" applyAlignment="1">
      <alignment horizontal="center" vertical="center"/>
    </xf>
    <xf numFmtId="9" fontId="11" fillId="0" borderId="23" xfId="10" applyFont="1" applyBorder="1" applyAlignment="1">
      <alignment horizontal="center" vertical="center"/>
    </xf>
    <xf numFmtId="9" fontId="11" fillId="2" borderId="23" xfId="0" applyNumberFormat="1" applyFont="1" applyFill="1" applyBorder="1" applyAlignment="1">
      <alignment horizontal="center" vertical="center" wrapText="1"/>
    </xf>
    <xf numFmtId="9" fontId="8" fillId="3" borderId="23" xfId="0" applyNumberFormat="1" applyFont="1" applyFill="1" applyBorder="1" applyAlignment="1">
      <alignment horizontal="center" vertical="center" wrapText="1"/>
    </xf>
    <xf numFmtId="0" fontId="11" fillId="2" borderId="23" xfId="0" applyFont="1" applyFill="1" applyBorder="1" applyAlignment="1">
      <alignment horizontal="justify" vertical="center" wrapText="1"/>
    </xf>
    <xf numFmtId="0" fontId="11" fillId="0" borderId="24"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xf>
    <xf numFmtId="9" fontId="11" fillId="0" borderId="1" xfId="10" applyFont="1" applyBorder="1" applyAlignment="1">
      <alignment horizontal="center" vertical="center"/>
    </xf>
    <xf numFmtId="9" fontId="11" fillId="2" borderId="1" xfId="0" applyNumberFormat="1" applyFont="1" applyFill="1" applyBorder="1" applyAlignment="1">
      <alignment horizontal="center" vertical="center" wrapText="1"/>
    </xf>
    <xf numFmtId="0" fontId="11" fillId="0" borderId="39" xfId="0" applyFont="1" applyBorder="1" applyAlignment="1">
      <alignment horizontal="justify" vertical="center" wrapText="1"/>
    </xf>
    <xf numFmtId="0" fontId="11" fillId="2" borderId="1" xfId="0" applyFont="1" applyFill="1" applyBorder="1" applyAlignment="1">
      <alignment horizontal="justify" vertical="center" wrapText="1"/>
    </xf>
    <xf numFmtId="0" fontId="11" fillId="0" borderId="3" xfId="0" applyFont="1" applyBorder="1" applyAlignment="1">
      <alignment horizontal="left" vertical="center" wrapText="1"/>
    </xf>
    <xf numFmtId="0" fontId="11"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3" xfId="0" applyFont="1" applyBorder="1" applyAlignment="1">
      <alignment horizontal="center" vertical="center"/>
    </xf>
    <xf numFmtId="9" fontId="11" fillId="0" borderId="3" xfId="10" applyFont="1" applyBorder="1" applyAlignment="1">
      <alignment horizontal="center" vertical="center"/>
    </xf>
    <xf numFmtId="9" fontId="8" fillId="3" borderId="3" xfId="0" applyNumberFormat="1" applyFont="1" applyFill="1" applyBorder="1" applyAlignment="1">
      <alignment horizontal="center" vertical="center" wrapText="1"/>
    </xf>
    <xf numFmtId="0" fontId="11" fillId="2" borderId="3" xfId="0" applyFont="1" applyFill="1" applyBorder="1" applyAlignment="1">
      <alignment horizontal="justify" vertical="center" wrapText="1"/>
    </xf>
    <xf numFmtId="0" fontId="11" fillId="0" borderId="52" xfId="0" applyFont="1" applyBorder="1" applyAlignment="1">
      <alignment horizontal="justify" vertical="center" wrapText="1"/>
    </xf>
    <xf numFmtId="0" fontId="11" fillId="0" borderId="18"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8"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2" borderId="18" xfId="0" applyFont="1" applyFill="1" applyBorder="1" applyAlignment="1">
      <alignment horizontal="center" vertical="center"/>
    </xf>
    <xf numFmtId="0" fontId="11" fillId="0" borderId="19" xfId="0" applyFont="1" applyBorder="1" applyAlignment="1">
      <alignment horizontal="center" vertical="center"/>
    </xf>
    <xf numFmtId="0" fontId="11" fillId="2" borderId="2" xfId="0" applyFont="1" applyFill="1" applyBorder="1" applyAlignment="1">
      <alignment horizontal="center" vertical="center"/>
    </xf>
    <xf numFmtId="0" fontId="11" fillId="0" borderId="20" xfId="0" applyFont="1" applyBorder="1" applyAlignment="1">
      <alignment horizontal="center" vertical="center"/>
    </xf>
    <xf numFmtId="0" fontId="11" fillId="2" borderId="23" xfId="0" applyFont="1" applyFill="1" applyBorder="1" applyAlignment="1">
      <alignment horizontal="center" vertical="center"/>
    </xf>
    <xf numFmtId="0" fontId="11" fillId="0" borderId="24" xfId="0" applyFont="1" applyBorder="1" applyAlignment="1">
      <alignment horizontal="center" vertical="center"/>
    </xf>
    <xf numFmtId="9"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0" fontId="11" fillId="0" borderId="52" xfId="0" applyFont="1" applyBorder="1" applyAlignment="1">
      <alignment horizontal="center" vertical="center"/>
    </xf>
    <xf numFmtId="9" fontId="11" fillId="0" borderId="23"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0" fontId="47" fillId="10" borderId="28" xfId="6" applyFont="1" applyFill="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justify" vertical="center" wrapText="1"/>
    </xf>
    <xf numFmtId="0" fontId="11" fillId="0" borderId="0" xfId="0" applyFont="1" applyAlignment="1">
      <alignment horizontal="left"/>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6" borderId="4"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5" borderId="4" xfId="0" applyFont="1" applyFill="1" applyBorder="1" applyAlignment="1">
      <alignment vertical="center" wrapText="1"/>
    </xf>
    <xf numFmtId="0" fontId="11" fillId="6" borderId="0" xfId="0" applyFont="1" applyFill="1" applyAlignment="1">
      <alignment horizontal="center" vertical="center" wrapText="1"/>
    </xf>
    <xf numFmtId="9" fontId="11" fillId="0" borderId="2" xfId="10" applyFont="1" applyFill="1" applyBorder="1" applyAlignment="1">
      <alignment horizontal="center" vertical="center"/>
    </xf>
    <xf numFmtId="9" fontId="11" fillId="0" borderId="3" xfId="10" applyFont="1" applyFill="1" applyBorder="1" applyAlignment="1">
      <alignment horizontal="center" vertical="center"/>
    </xf>
    <xf numFmtId="9" fontId="11" fillId="0" borderId="18" xfId="10" applyFont="1" applyFill="1" applyBorder="1" applyAlignment="1">
      <alignment horizontal="center" vertical="center"/>
    </xf>
    <xf numFmtId="0" fontId="18" fillId="0" borderId="22" xfId="0" applyFont="1" applyBorder="1" applyAlignment="1">
      <alignment vertical="center"/>
    </xf>
    <xf numFmtId="0" fontId="18" fillId="0" borderId="23" xfId="0" applyFont="1" applyBorder="1" applyAlignment="1">
      <alignment horizontal="justify" vertical="center" wrapText="1"/>
    </xf>
    <xf numFmtId="10" fontId="18" fillId="0" borderId="23" xfId="0" applyNumberFormat="1"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1" xfId="0" applyFont="1" applyBorder="1" applyAlignment="1">
      <alignment vertical="center"/>
    </xf>
    <xf numFmtId="0" fontId="18" fillId="0" borderId="1" xfId="0" applyFont="1" applyBorder="1" applyAlignment="1">
      <alignment horizontal="justify" vertical="center" wrapText="1"/>
    </xf>
    <xf numFmtId="10"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39" xfId="0" applyFont="1" applyBorder="1" applyAlignment="1">
      <alignment horizontal="center" vertical="center"/>
    </xf>
    <xf numFmtId="0" fontId="8" fillId="20" borderId="7" xfId="0" applyFont="1" applyFill="1" applyBorder="1" applyAlignment="1">
      <alignment horizontal="center" vertical="center" wrapText="1"/>
    </xf>
    <xf numFmtId="0" fontId="8" fillId="20" borderId="28" xfId="0" applyFont="1" applyFill="1" applyBorder="1" applyAlignment="1">
      <alignment horizontal="center" vertical="center" wrapText="1"/>
    </xf>
    <xf numFmtId="0" fontId="8" fillId="20" borderId="17" xfId="0" applyFont="1" applyFill="1" applyBorder="1" applyAlignment="1">
      <alignment horizontal="center" vertical="center" wrapText="1"/>
    </xf>
    <xf numFmtId="0" fontId="8" fillId="20" borderId="6" xfId="0" applyFont="1" applyFill="1" applyBorder="1" applyAlignment="1">
      <alignment horizontal="center" vertical="center" wrapText="1"/>
    </xf>
    <xf numFmtId="0" fontId="2" fillId="0" borderId="21" xfId="1" applyBorder="1" applyAlignment="1">
      <alignment vertical="center" wrapText="1"/>
    </xf>
    <xf numFmtId="0" fontId="2" fillId="0" borderId="51" xfId="1" applyBorder="1" applyAlignment="1">
      <alignment vertical="center" wrapText="1"/>
    </xf>
    <xf numFmtId="0" fontId="2" fillId="0" borderId="1" xfId="1" applyBorder="1" applyAlignment="1">
      <alignment vertical="center" wrapText="1"/>
    </xf>
    <xf numFmtId="0" fontId="33" fillId="0" borderId="2" xfId="1" applyFont="1" applyBorder="1" applyAlignment="1">
      <alignment horizontal="center" vertical="center" wrapText="1"/>
    </xf>
    <xf numFmtId="0" fontId="33" fillId="2" borderId="22" xfId="1" applyFont="1" applyFill="1" applyBorder="1" applyAlignment="1">
      <alignment horizontal="left" vertical="center" wrapText="1"/>
    </xf>
    <xf numFmtId="0" fontId="33" fillId="2" borderId="23" xfId="1" applyFont="1" applyFill="1" applyBorder="1" applyAlignment="1">
      <alignment horizontal="left" vertical="center" wrapText="1"/>
    </xf>
    <xf numFmtId="0" fontId="33" fillId="2" borderId="23" xfId="1" applyFont="1" applyFill="1" applyBorder="1" applyAlignment="1">
      <alignment horizontal="center" vertical="center" wrapText="1"/>
    </xf>
    <xf numFmtId="0" fontId="33" fillId="0" borderId="23" xfId="1" applyFont="1" applyBorder="1" applyAlignment="1">
      <alignment horizontal="justify" vertical="center" wrapText="1"/>
    </xf>
    <xf numFmtId="9" fontId="18" fillId="0" borderId="23" xfId="0" applyNumberFormat="1" applyFont="1" applyBorder="1" applyAlignment="1">
      <alignment horizontal="center" vertical="center" wrapText="1"/>
    </xf>
    <xf numFmtId="0" fontId="33" fillId="0" borderId="24" xfId="1" applyFont="1" applyBorder="1" applyAlignment="1">
      <alignment horizontal="center" vertical="center" wrapText="1"/>
    </xf>
    <xf numFmtId="0" fontId="33" fillId="2" borderId="51" xfId="1" applyFont="1" applyFill="1" applyBorder="1" applyAlignment="1">
      <alignment horizontal="center" vertical="center" wrapText="1"/>
    </xf>
    <xf numFmtId="0" fontId="33" fillId="2" borderId="1" xfId="1" applyFont="1" applyFill="1" applyBorder="1" applyAlignment="1">
      <alignment horizontal="left" vertical="center" wrapText="1"/>
    </xf>
    <xf numFmtId="0" fontId="33" fillId="2" borderId="1" xfId="1" applyFont="1" applyFill="1" applyBorder="1" applyAlignment="1">
      <alignment horizontal="center" vertical="center" wrapText="1"/>
    </xf>
    <xf numFmtId="0" fontId="33" fillId="0" borderId="1" xfId="1" applyFont="1" applyBorder="1" applyAlignment="1">
      <alignment horizontal="justify" vertical="center" wrapText="1"/>
    </xf>
    <xf numFmtId="9" fontId="18" fillId="0" borderId="1" xfId="0" applyNumberFormat="1" applyFont="1" applyBorder="1" applyAlignment="1">
      <alignment horizontal="center" vertical="center" wrapText="1"/>
    </xf>
    <xf numFmtId="0" fontId="33" fillId="0" borderId="39" xfId="1" applyFont="1" applyBorder="1" applyAlignment="1">
      <alignment horizontal="center" vertical="center" wrapText="1"/>
    </xf>
    <xf numFmtId="0" fontId="1" fillId="9" borderId="29" xfId="1" applyFont="1" applyFill="1" applyBorder="1" applyAlignment="1">
      <alignment horizontal="center" vertical="center" wrapText="1"/>
    </xf>
    <xf numFmtId="0" fontId="1" fillId="9" borderId="32" xfId="1" applyFont="1" applyFill="1" applyBorder="1" applyAlignment="1">
      <alignment horizontal="center" vertical="center" wrapText="1"/>
    </xf>
    <xf numFmtId="0" fontId="1" fillId="9" borderId="28" xfId="1" applyFont="1" applyFill="1" applyBorder="1" applyAlignment="1">
      <alignment horizontal="center" vertical="center" wrapText="1"/>
    </xf>
    <xf numFmtId="0" fontId="1" fillId="9" borderId="17" xfId="1" applyFont="1" applyFill="1" applyBorder="1" applyAlignment="1">
      <alignment horizontal="center" vertical="center" wrapText="1"/>
    </xf>
    <xf numFmtId="0" fontId="1" fillId="9" borderId="7" xfId="1" applyFont="1" applyFill="1" applyBorder="1" applyAlignment="1">
      <alignment horizontal="center" vertical="center" wrapText="1"/>
    </xf>
    <xf numFmtId="165" fontId="42" fillId="16" borderId="2" xfId="7" applyNumberFormat="1" applyFont="1" applyFill="1" applyBorder="1" applyAlignment="1" applyProtection="1">
      <alignment horizontal="center" vertical="center" wrapText="1"/>
      <protection locked="0"/>
    </xf>
    <xf numFmtId="9" fontId="42" fillId="16" borderId="2" xfId="0" applyNumberFormat="1" applyFont="1" applyFill="1" applyBorder="1" applyAlignment="1" applyProtection="1">
      <alignment horizontal="center" vertical="center" wrapText="1"/>
      <protection locked="0"/>
    </xf>
    <xf numFmtId="0" fontId="33" fillId="2" borderId="23" xfId="1" applyFont="1" applyFill="1" applyBorder="1" applyAlignment="1">
      <alignment horizontal="justify" vertical="center" wrapText="1"/>
    </xf>
    <xf numFmtId="165" fontId="42" fillId="16" borderId="23" xfId="7" applyNumberFormat="1" applyFont="1" applyFill="1" applyBorder="1" applyAlignment="1" applyProtection="1">
      <alignment horizontal="center" vertical="center" wrapText="1"/>
      <protection locked="0"/>
    </xf>
    <xf numFmtId="0" fontId="33" fillId="0" borderId="23" xfId="1" applyFont="1" applyBorder="1" applyAlignment="1">
      <alignment horizontal="center" vertical="center" wrapText="1"/>
    </xf>
    <xf numFmtId="9" fontId="42" fillId="16" borderId="23" xfId="0" applyNumberFormat="1" applyFont="1" applyFill="1" applyBorder="1" applyAlignment="1" applyProtection="1">
      <alignment horizontal="center" vertical="center" wrapText="1"/>
      <protection locked="0"/>
    </xf>
    <xf numFmtId="9" fontId="10" fillId="0" borderId="24" xfId="0" applyNumberFormat="1" applyFont="1" applyBorder="1" applyAlignment="1">
      <alignment horizontal="center" vertical="center" wrapText="1"/>
    </xf>
    <xf numFmtId="0" fontId="33" fillId="2" borderId="51" xfId="1" applyFont="1" applyFill="1" applyBorder="1" applyAlignment="1">
      <alignment horizontal="left" vertical="center" wrapText="1"/>
    </xf>
    <xf numFmtId="0" fontId="33" fillId="2" borderId="1" xfId="1" applyFont="1" applyFill="1" applyBorder="1" applyAlignment="1">
      <alignment horizontal="justify" vertical="center" wrapText="1"/>
    </xf>
    <xf numFmtId="165" fontId="42" fillId="16" borderId="1" xfId="7" applyNumberFormat="1" applyFont="1" applyFill="1" applyBorder="1" applyAlignment="1" applyProtection="1">
      <alignment horizontal="center" vertical="center" wrapText="1"/>
      <protection locked="0"/>
    </xf>
    <xf numFmtId="0" fontId="33" fillId="0" borderId="1" xfId="1" applyFont="1" applyBorder="1" applyAlignment="1">
      <alignment horizontal="center" vertical="center" wrapText="1"/>
    </xf>
    <xf numFmtId="9" fontId="42" fillId="16" borderId="1" xfId="0" applyNumberFormat="1" applyFont="1" applyFill="1" applyBorder="1" applyAlignment="1" applyProtection="1">
      <alignment horizontal="center" vertical="center" wrapText="1"/>
      <protection locked="0"/>
    </xf>
    <xf numFmtId="9" fontId="10" fillId="0" borderId="39" xfId="0" applyNumberFormat="1" applyFont="1" applyBorder="1" applyAlignment="1">
      <alignment horizontal="center" vertical="center" wrapText="1"/>
    </xf>
    <xf numFmtId="0" fontId="17" fillId="9" borderId="33" xfId="1" applyFont="1" applyFill="1" applyBorder="1" applyAlignment="1">
      <alignment horizontal="center" vertical="center" wrapText="1"/>
    </xf>
    <xf numFmtId="164" fontId="17" fillId="9" borderId="33" xfId="7" applyNumberFormat="1" applyFont="1" applyFill="1" applyBorder="1" applyAlignment="1" applyProtection="1">
      <alignment horizontal="center" vertical="center" wrapText="1"/>
    </xf>
    <xf numFmtId="9" fontId="17" fillId="9" borderId="33" xfId="1" applyNumberFormat="1" applyFont="1" applyFill="1" applyBorder="1" applyAlignment="1">
      <alignment horizontal="center" vertical="center" wrapText="1"/>
    </xf>
    <xf numFmtId="9" fontId="17" fillId="9" borderId="30" xfId="1" applyNumberFormat="1" applyFont="1" applyFill="1" applyBorder="1" applyAlignment="1">
      <alignment horizontal="center" vertical="center" wrapText="1"/>
    </xf>
    <xf numFmtId="0" fontId="8" fillId="20" borderId="59" xfId="0" applyFont="1" applyFill="1" applyBorder="1" applyAlignment="1">
      <alignment horizontal="center" vertical="center" wrapText="1"/>
    </xf>
    <xf numFmtId="0" fontId="8" fillId="20" borderId="60"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33" fillId="0" borderId="29" xfId="1" applyFont="1" applyBorder="1" applyAlignment="1" applyProtection="1">
      <alignment horizontal="center" vertical="center" wrapText="1"/>
      <protection locked="0"/>
    </xf>
    <xf numFmtId="0" fontId="22" fillId="0" borderId="33" xfId="0" applyFont="1" applyBorder="1" applyAlignment="1" applyProtection="1">
      <alignment horizontal="center" vertical="center"/>
      <protection locked="0"/>
    </xf>
    <xf numFmtId="0" fontId="33" fillId="0" borderId="33" xfId="0" applyFont="1" applyBorder="1" applyAlignment="1">
      <alignment horizontal="left" vertical="center" wrapText="1"/>
    </xf>
    <xf numFmtId="0" fontId="22" fillId="0" borderId="33"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3" xfId="1" applyFont="1" applyBorder="1" applyAlignment="1" applyProtection="1">
      <alignment horizontal="justify" vertical="center" wrapText="1"/>
      <protection locked="0"/>
    </xf>
    <xf numFmtId="0" fontId="33" fillId="0" borderId="30" xfId="0" applyFont="1" applyBorder="1" applyAlignment="1">
      <alignment horizontal="justify" vertical="center" wrapText="1"/>
    </xf>
    <xf numFmtId="0" fontId="11" fillId="0" borderId="38" xfId="0" applyFont="1" applyBorder="1" applyAlignment="1">
      <alignment horizontal="center" vertical="center" wrapText="1"/>
    </xf>
    <xf numFmtId="0" fontId="11" fillId="0" borderId="33" xfId="0" applyFont="1" applyBorder="1" applyAlignment="1" applyProtection="1">
      <alignment horizontal="center" vertical="center"/>
      <protection locked="0"/>
    </xf>
    <xf numFmtId="0" fontId="8" fillId="0" borderId="33" xfId="0" applyFont="1" applyBorder="1" applyAlignment="1">
      <alignment horizontal="center" vertical="center" wrapText="1"/>
    </xf>
    <xf numFmtId="0" fontId="22" fillId="0" borderId="60" xfId="0" applyFont="1" applyBorder="1" applyAlignment="1" applyProtection="1">
      <alignment horizontal="center" vertical="center"/>
      <protection locked="0"/>
    </xf>
    <xf numFmtId="0" fontId="33" fillId="0" borderId="60" xfId="0" applyFont="1" applyBorder="1" applyAlignment="1">
      <alignment horizontal="left" vertical="center" wrapText="1"/>
    </xf>
    <xf numFmtId="0" fontId="22" fillId="0" borderId="60"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0" xfId="1" applyFont="1" applyBorder="1" applyAlignment="1" applyProtection="1">
      <alignment horizontal="justify" vertical="center" wrapText="1"/>
      <protection locked="0"/>
    </xf>
    <xf numFmtId="0" fontId="8" fillId="0" borderId="33" xfId="0" applyFont="1" applyBorder="1" applyAlignment="1" applyProtection="1">
      <alignment horizontal="center" vertical="center"/>
      <protection locked="0"/>
    </xf>
    <xf numFmtId="0" fontId="11" fillId="0" borderId="33" xfId="0" applyFont="1" applyBorder="1" applyAlignment="1">
      <alignment horizontal="left" vertical="center" wrapText="1"/>
    </xf>
    <xf numFmtId="0" fontId="11" fillId="2" borderId="38" xfId="0" applyFont="1" applyFill="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11" fillId="0" borderId="60" xfId="0" applyFont="1" applyBorder="1" applyAlignment="1">
      <alignment horizontal="left" vertical="center" wrapText="1"/>
    </xf>
    <xf numFmtId="0" fontId="11" fillId="0" borderId="60" xfId="1" applyFont="1" applyBorder="1" applyAlignment="1" applyProtection="1">
      <alignment horizontal="left" vertical="center" wrapText="1"/>
      <protection locked="0"/>
    </xf>
    <xf numFmtId="0" fontId="8" fillId="2" borderId="33"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8" fillId="2" borderId="33"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33" xfId="1" applyFont="1" applyBorder="1" applyAlignment="1" applyProtection="1">
      <alignment horizontal="left" vertical="center" wrapText="1"/>
      <protection locked="0"/>
    </xf>
    <xf numFmtId="0" fontId="11" fillId="2" borderId="60" xfId="0" applyFont="1" applyFill="1" applyBorder="1" applyAlignment="1" applyProtection="1">
      <alignment horizontal="center" vertical="center"/>
      <protection locked="0"/>
    </xf>
    <xf numFmtId="0" fontId="8" fillId="2" borderId="60" xfId="0" applyFont="1" applyFill="1" applyBorder="1" applyAlignment="1">
      <alignment horizontal="center" vertical="center" wrapText="1"/>
    </xf>
    <xf numFmtId="0" fontId="11" fillId="0" borderId="60" xfId="0" applyFont="1" applyBorder="1" applyAlignment="1">
      <alignment horizontal="center" vertical="center" wrapText="1"/>
    </xf>
    <xf numFmtId="0" fontId="8" fillId="0" borderId="60" xfId="0" applyFont="1" applyBorder="1" applyAlignment="1" applyProtection="1">
      <alignment horizontal="center" vertical="center"/>
      <protection locked="0"/>
    </xf>
    <xf numFmtId="0" fontId="33" fillId="0" borderId="59" xfId="1" applyFont="1" applyBorder="1" applyAlignment="1" applyProtection="1">
      <alignment horizontal="center" vertical="center" wrapText="1"/>
      <protection locked="0"/>
    </xf>
    <xf numFmtId="0" fontId="33" fillId="0" borderId="53" xfId="0" applyFont="1" applyBorder="1" applyAlignment="1">
      <alignment horizontal="justify" vertical="center" wrapText="1"/>
    </xf>
    <xf numFmtId="0" fontId="33" fillId="0" borderId="61" xfId="1" applyFont="1" applyBorder="1" applyAlignment="1" applyProtection="1">
      <alignment horizontal="center" vertical="center" wrapText="1"/>
      <protection locked="0"/>
    </xf>
    <xf numFmtId="0" fontId="8" fillId="2" borderId="62" xfId="0" applyFont="1" applyFill="1" applyBorder="1" applyAlignment="1" applyProtection="1">
      <alignment horizontal="center" vertical="center"/>
      <protection locked="0"/>
    </xf>
    <xf numFmtId="0" fontId="11" fillId="0" borderId="62" xfId="0" applyFont="1" applyBorder="1" applyAlignment="1">
      <alignment horizontal="left" vertical="center" wrapText="1"/>
    </xf>
    <xf numFmtId="0" fontId="22" fillId="0" borderId="62" xfId="0" applyFont="1" applyBorder="1" applyAlignment="1">
      <alignment horizontal="center" vertical="center" wrapText="1"/>
    </xf>
    <xf numFmtId="0" fontId="11" fillId="2" borderId="62" xfId="0" applyFont="1" applyFill="1" applyBorder="1" applyAlignment="1" applyProtection="1">
      <alignment horizontal="center" vertical="center"/>
      <protection locked="0"/>
    </xf>
    <xf numFmtId="0" fontId="8" fillId="2" borderId="62" xfId="0" applyFont="1" applyFill="1" applyBorder="1" applyAlignment="1">
      <alignment horizontal="center" vertical="center" wrapText="1"/>
    </xf>
    <xf numFmtId="0" fontId="33" fillId="0" borderId="62"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2" xfId="1" applyFont="1" applyBorder="1" applyAlignment="1" applyProtection="1">
      <alignment horizontal="left" vertical="center" wrapText="1"/>
      <protection locked="0"/>
    </xf>
    <xf numFmtId="0" fontId="11" fillId="0" borderId="53"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47" xfId="0" applyFont="1" applyBorder="1" applyAlignment="1">
      <alignment horizontal="justify" vertical="center" wrapText="1"/>
    </xf>
    <xf numFmtId="0" fontId="18" fillId="0" borderId="39" xfId="0" applyFont="1" applyBorder="1" applyAlignment="1">
      <alignment horizontal="justify" vertical="center" wrapText="1"/>
    </xf>
    <xf numFmtId="0" fontId="18" fillId="0" borderId="20" xfId="0" applyFont="1" applyBorder="1" applyAlignment="1">
      <alignment horizontal="justify" vertical="center" wrapText="1"/>
    </xf>
    <xf numFmtId="0" fontId="0" fillId="0" borderId="0" xfId="0" applyAlignment="1">
      <alignment horizontal="center"/>
    </xf>
    <xf numFmtId="0" fontId="16" fillId="13" borderId="0" xfId="1" applyFont="1" applyFill="1" applyAlignment="1">
      <alignment horizontal="center"/>
    </xf>
    <xf numFmtId="0" fontId="50" fillId="13" borderId="0" xfId="1" applyFont="1" applyFill="1"/>
    <xf numFmtId="0" fontId="51" fillId="0" borderId="0" xfId="0" applyFont="1"/>
    <xf numFmtId="0" fontId="11" fillId="0" borderId="60" xfId="1" applyFont="1" applyBorder="1" applyAlignment="1" applyProtection="1">
      <alignment horizontal="justify" vertical="center" wrapText="1"/>
      <protection locked="0"/>
    </xf>
    <xf numFmtId="0" fontId="6" fillId="0" borderId="0" xfId="0" applyFont="1"/>
    <xf numFmtId="0" fontId="52" fillId="19" borderId="28" xfId="6"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2" xfId="1" applyBorder="1" applyAlignment="1" applyProtection="1">
      <alignment horizontal="justify" vertical="center" wrapText="1"/>
      <protection locked="0"/>
    </xf>
    <xf numFmtId="0" fontId="4" fillId="0" borderId="0" xfId="0" applyFont="1"/>
    <xf numFmtId="0" fontId="2" fillId="13" borderId="22" xfId="1" applyFill="1" applyBorder="1" applyAlignment="1">
      <alignment wrapText="1"/>
    </xf>
    <xf numFmtId="0" fontId="2" fillId="13" borderId="21" xfId="1" applyFill="1" applyBorder="1" applyAlignment="1">
      <alignment wrapText="1"/>
    </xf>
    <xf numFmtId="0" fontId="20" fillId="0" borderId="2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0" xfId="0" applyFont="1" applyBorder="1" applyAlignment="1">
      <alignment horizontal="center" vertical="center" wrapText="1"/>
    </xf>
    <xf numFmtId="0" fontId="4" fillId="5" borderId="21"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20" xfId="0" applyNumberFormat="1" applyFont="1" applyBorder="1" applyAlignment="1">
      <alignment horizontal="center" vertical="center" wrapText="1"/>
    </xf>
    <xf numFmtId="0" fontId="4" fillId="17" borderId="21" xfId="0"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18" borderId="21"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33" fillId="28" borderId="29" xfId="1" applyFont="1" applyFill="1" applyBorder="1" applyAlignment="1" applyProtection="1">
      <alignment horizontal="center" vertical="center" wrapText="1"/>
      <protection locked="0"/>
    </xf>
    <xf numFmtId="0" fontId="33" fillId="28" borderId="59" xfId="1" applyFont="1" applyFill="1" applyBorder="1" applyAlignment="1" applyProtection="1">
      <alignment horizontal="center" vertical="center" wrapText="1"/>
      <protection locked="0"/>
    </xf>
    <xf numFmtId="0" fontId="33" fillId="28" borderId="2" xfId="1" applyFont="1" applyFill="1" applyBorder="1" applyAlignment="1">
      <alignment horizontal="center" vertical="center" wrapText="1"/>
    </xf>
    <xf numFmtId="0" fontId="20" fillId="0" borderId="0" xfId="0" applyFont="1" applyAlignment="1">
      <alignment horizontal="center"/>
    </xf>
    <xf numFmtId="0" fontId="18" fillId="28" borderId="2" xfId="0" applyFont="1" applyFill="1" applyBorder="1" applyAlignment="1">
      <alignment horizontal="center" vertical="center"/>
    </xf>
    <xf numFmtId="0" fontId="43" fillId="0" borderId="0" xfId="8" applyFont="1" applyAlignment="1">
      <alignment horizontal="center"/>
    </xf>
    <xf numFmtId="0" fontId="25" fillId="0" borderId="0" xfId="8" applyAlignment="1">
      <alignment horizontal="center"/>
    </xf>
    <xf numFmtId="0" fontId="12" fillId="27" borderId="6" xfId="8" applyFont="1" applyFill="1" applyBorder="1" applyAlignment="1">
      <alignment horizontal="center"/>
    </xf>
    <xf numFmtId="0" fontId="12" fillId="27" borderId="17" xfId="8" applyFont="1" applyFill="1" applyBorder="1" applyAlignment="1">
      <alignment horizontal="center"/>
    </xf>
    <xf numFmtId="0" fontId="12" fillId="27" borderId="7" xfId="8" applyFont="1" applyFill="1" applyBorder="1" applyAlignment="1">
      <alignment horizontal="center"/>
    </xf>
    <xf numFmtId="0" fontId="12" fillId="27" borderId="31" xfId="8" applyFont="1" applyFill="1" applyBorder="1" applyAlignment="1">
      <alignment horizontal="center" vertical="center"/>
    </xf>
    <xf numFmtId="0" fontId="12" fillId="27" borderId="33" xfId="8" applyFont="1" applyFill="1" applyBorder="1" applyAlignment="1">
      <alignment horizontal="center" vertical="center"/>
    </xf>
    <xf numFmtId="0" fontId="12" fillId="27" borderId="32" xfId="8" applyFont="1" applyFill="1" applyBorder="1" applyAlignment="1">
      <alignment horizontal="center" vertical="center"/>
    </xf>
    <xf numFmtId="0" fontId="12" fillId="27" borderId="6" xfId="8" applyFont="1" applyFill="1" applyBorder="1" applyAlignment="1">
      <alignment horizontal="center" vertical="center"/>
    </xf>
    <xf numFmtId="0" fontId="12" fillId="27" borderId="17" xfId="8" applyFont="1" applyFill="1" applyBorder="1" applyAlignment="1">
      <alignment horizontal="center" vertical="center"/>
    </xf>
    <xf numFmtId="0" fontId="12" fillId="27" borderId="7" xfId="8" applyFont="1" applyFill="1" applyBorder="1" applyAlignment="1">
      <alignment horizontal="center" vertical="center"/>
    </xf>
    <xf numFmtId="0" fontId="7" fillId="27" borderId="13" xfId="8" applyFont="1" applyFill="1" applyBorder="1" applyAlignment="1">
      <alignment horizontal="center" vertical="center" textRotation="90" wrapText="1"/>
    </xf>
    <xf numFmtId="0" fontId="7" fillId="27" borderId="16" xfId="8" applyFont="1" applyFill="1" applyBorder="1" applyAlignment="1">
      <alignment horizontal="center" vertical="center" textRotation="90" wrapText="1"/>
    </xf>
    <xf numFmtId="0" fontId="12" fillId="27" borderId="30" xfId="8" applyFont="1" applyFill="1" applyBorder="1" applyAlignment="1">
      <alignment horizontal="center" vertical="center"/>
    </xf>
    <xf numFmtId="0" fontId="44" fillId="0" borderId="3" xfId="8" applyFont="1" applyBorder="1" applyAlignment="1">
      <alignment horizontal="center" vertical="center"/>
    </xf>
    <xf numFmtId="0" fontId="44" fillId="0" borderId="1" xfId="8" applyFont="1" applyBorder="1" applyAlignment="1">
      <alignment horizontal="center" vertical="center"/>
    </xf>
    <xf numFmtId="0" fontId="44" fillId="0" borderId="3" xfId="8" applyFont="1" applyBorder="1" applyAlignment="1">
      <alignment horizontal="center" vertical="center" wrapText="1"/>
    </xf>
    <xf numFmtId="0" fontId="44" fillId="0" borderId="1" xfId="8" applyFont="1" applyBorder="1" applyAlignment="1">
      <alignment horizontal="center" vertical="center" wrapText="1"/>
    </xf>
    <xf numFmtId="0" fontId="12" fillId="27" borderId="27" xfId="8" applyFont="1" applyFill="1" applyBorder="1" applyAlignment="1">
      <alignment horizontal="center" vertical="center" textRotation="90"/>
    </xf>
    <xf numFmtId="0" fontId="12" fillId="27" borderId="61" xfId="8" applyFont="1" applyFill="1" applyBorder="1" applyAlignment="1">
      <alignment horizontal="center" vertical="center" textRotation="90"/>
    </xf>
    <xf numFmtId="0" fontId="7" fillId="27" borderId="48" xfId="8" applyFont="1" applyFill="1" applyBorder="1" applyAlignment="1">
      <alignment horizontal="center" vertical="center" textRotation="90" wrapText="1"/>
    </xf>
    <xf numFmtId="0" fontId="7" fillId="27" borderId="62" xfId="8" applyFont="1" applyFill="1" applyBorder="1" applyAlignment="1">
      <alignment horizontal="center" vertical="center" textRotation="90" wrapText="1"/>
    </xf>
    <xf numFmtId="0" fontId="12" fillId="27" borderId="1" xfId="8" applyFont="1" applyFill="1" applyBorder="1" applyAlignment="1">
      <alignment horizontal="center" vertical="center"/>
    </xf>
    <xf numFmtId="0" fontId="12" fillId="27" borderId="26" xfId="8" applyFont="1" applyFill="1" applyBorder="1" applyAlignment="1">
      <alignment horizontal="center" vertical="center"/>
    </xf>
    <xf numFmtId="0" fontId="44" fillId="0" borderId="3" xfId="8" applyFont="1" applyBorder="1" applyAlignment="1">
      <alignment horizontal="left" vertical="center" wrapText="1"/>
    </xf>
    <xf numFmtId="0" fontId="44" fillId="0" borderId="1" xfId="8" applyFont="1" applyBorder="1" applyAlignment="1">
      <alignment horizontal="left" vertical="center" wrapText="1"/>
    </xf>
    <xf numFmtId="0" fontId="24" fillId="10" borderId="9" xfId="6" applyFill="1" applyBorder="1" applyAlignment="1">
      <alignment horizontal="center" vertical="center"/>
    </xf>
    <xf numFmtId="0" fontId="24" fillId="10" borderId="5" xfId="6" applyFill="1" applyBorder="1" applyAlignment="1">
      <alignment horizontal="center" vertical="center"/>
    </xf>
    <xf numFmtId="0" fontId="24" fillId="10" borderId="8" xfId="6" applyFill="1" applyBorder="1" applyAlignment="1">
      <alignment horizontal="center" vertical="center"/>
    </xf>
    <xf numFmtId="0" fontId="24" fillId="10" borderId="15" xfId="6" applyFill="1" applyBorder="1" applyAlignment="1">
      <alignment horizontal="center" vertical="center"/>
    </xf>
    <xf numFmtId="0" fontId="24" fillId="10" borderId="10" xfId="6" applyFill="1" applyBorder="1" applyAlignment="1">
      <alignment horizontal="center" vertical="center"/>
    </xf>
    <xf numFmtId="0" fontId="24" fillId="10" borderId="12" xfId="6" applyFill="1" applyBorder="1" applyAlignment="1">
      <alignment horizontal="center" vertical="center"/>
    </xf>
    <xf numFmtId="0" fontId="28" fillId="21" borderId="9" xfId="1" applyFont="1" applyFill="1" applyBorder="1" applyAlignment="1">
      <alignment horizontal="center" vertical="center"/>
    </xf>
    <xf numFmtId="0" fontId="28" fillId="21" borderId="4" xfId="1" applyFont="1" applyFill="1" applyBorder="1" applyAlignment="1">
      <alignment horizontal="center" vertical="center"/>
    </xf>
    <xf numFmtId="0" fontId="28" fillId="21" borderId="5" xfId="1" applyFont="1" applyFill="1" applyBorder="1" applyAlignment="1">
      <alignment horizontal="center" vertical="center"/>
    </xf>
    <xf numFmtId="0" fontId="28" fillId="21" borderId="8" xfId="1" applyFont="1" applyFill="1" applyBorder="1" applyAlignment="1">
      <alignment horizontal="center" vertical="center"/>
    </xf>
    <xf numFmtId="0" fontId="28" fillId="21" borderId="0" xfId="1" applyFont="1" applyFill="1" applyAlignment="1">
      <alignment horizontal="center" vertical="center"/>
    </xf>
    <xf numFmtId="0" fontId="28" fillId="21" borderId="15" xfId="1" applyFont="1" applyFill="1" applyBorder="1" applyAlignment="1">
      <alignment horizontal="center" vertical="center"/>
    </xf>
    <xf numFmtId="0" fontId="28" fillId="21" borderId="10" xfId="1" applyFont="1" applyFill="1" applyBorder="1" applyAlignment="1">
      <alignment horizontal="center" vertical="center"/>
    </xf>
    <xf numFmtId="0" fontId="28" fillId="21" borderId="11" xfId="1" applyFont="1" applyFill="1" applyBorder="1" applyAlignment="1">
      <alignment horizontal="center" vertical="center"/>
    </xf>
    <xf numFmtId="0" fontId="28" fillId="21" borderId="12" xfId="1" applyFont="1" applyFill="1" applyBorder="1" applyAlignment="1">
      <alignment horizontal="center" vertical="center"/>
    </xf>
    <xf numFmtId="0" fontId="29" fillId="12" borderId="9" xfId="0" applyFont="1" applyFill="1" applyBorder="1" applyAlignment="1">
      <alignment horizontal="center" vertical="center"/>
    </xf>
    <xf numFmtId="0" fontId="29" fillId="12" borderId="4" xfId="0" applyFont="1" applyFill="1" applyBorder="1" applyAlignment="1">
      <alignment horizontal="center" vertical="center"/>
    </xf>
    <xf numFmtId="0" fontId="29" fillId="12" borderId="5" xfId="0" applyFont="1" applyFill="1" applyBorder="1" applyAlignment="1">
      <alignment horizontal="center" vertical="center"/>
    </xf>
    <xf numFmtId="0" fontId="29" fillId="12" borderId="8" xfId="0" applyFont="1" applyFill="1" applyBorder="1" applyAlignment="1">
      <alignment horizontal="center" vertical="center"/>
    </xf>
    <xf numFmtId="0" fontId="29" fillId="12" borderId="0" xfId="0" applyFont="1" applyFill="1" applyAlignment="1">
      <alignment horizontal="center" vertical="center"/>
    </xf>
    <xf numFmtId="0" fontId="29" fillId="12" borderId="15" xfId="0" applyFont="1" applyFill="1" applyBorder="1" applyAlignment="1">
      <alignment horizontal="center" vertical="center"/>
    </xf>
    <xf numFmtId="0" fontId="29" fillId="12" borderId="10" xfId="0" applyFont="1" applyFill="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40" fillId="24" borderId="9" xfId="6" applyFont="1" applyFill="1" applyBorder="1" applyAlignment="1">
      <alignment horizontal="center" vertical="center"/>
    </xf>
    <xf numFmtId="0" fontId="40" fillId="24" borderId="4" xfId="6" applyFont="1" applyFill="1" applyBorder="1" applyAlignment="1">
      <alignment horizontal="center" vertical="center"/>
    </xf>
    <xf numFmtId="0" fontId="40" fillId="24" borderId="5" xfId="6" applyFont="1" applyFill="1" applyBorder="1" applyAlignment="1">
      <alignment horizontal="center" vertical="center"/>
    </xf>
    <xf numFmtId="0" fontId="40" fillId="24" borderId="10" xfId="6" applyFont="1" applyFill="1" applyBorder="1" applyAlignment="1">
      <alignment horizontal="center" vertical="center"/>
    </xf>
    <xf numFmtId="0" fontId="40" fillId="24" borderId="11" xfId="6" applyFont="1" applyFill="1" applyBorder="1" applyAlignment="1">
      <alignment horizontal="center" vertical="center"/>
    </xf>
    <xf numFmtId="0" fontId="40" fillId="24" borderId="12" xfId="6" applyFont="1" applyFill="1" applyBorder="1" applyAlignment="1">
      <alignment horizontal="center" vertical="center"/>
    </xf>
    <xf numFmtId="0" fontId="40" fillId="23" borderId="9" xfId="6" applyFont="1" applyFill="1" applyBorder="1" applyAlignment="1">
      <alignment horizontal="center" vertical="center"/>
    </xf>
    <xf numFmtId="0" fontId="40" fillId="23" borderId="4" xfId="6" applyFont="1" applyFill="1" applyBorder="1" applyAlignment="1">
      <alignment horizontal="center" vertical="center"/>
    </xf>
    <xf numFmtId="0" fontId="40" fillId="23" borderId="5" xfId="6" applyFont="1" applyFill="1" applyBorder="1" applyAlignment="1">
      <alignment horizontal="center" vertical="center"/>
    </xf>
    <xf numFmtId="0" fontId="40" fillId="23" borderId="10" xfId="6" applyFont="1" applyFill="1" applyBorder="1" applyAlignment="1">
      <alignment horizontal="center" vertical="center"/>
    </xf>
    <xf numFmtId="0" fontId="40" fillId="23" borderId="11" xfId="6" applyFont="1" applyFill="1" applyBorder="1" applyAlignment="1">
      <alignment horizontal="center" vertical="center"/>
    </xf>
    <xf numFmtId="0" fontId="40" fillId="23" borderId="12" xfId="6" applyFont="1" applyFill="1" applyBorder="1" applyAlignment="1">
      <alignment horizontal="center" vertical="center"/>
    </xf>
    <xf numFmtId="0" fontId="40" fillId="25" borderId="9" xfId="6" applyFont="1" applyFill="1" applyBorder="1" applyAlignment="1">
      <alignment horizontal="center" vertical="center"/>
    </xf>
    <xf numFmtId="0" fontId="40" fillId="25" borderId="4" xfId="6" applyFont="1" applyFill="1" applyBorder="1" applyAlignment="1">
      <alignment horizontal="center" vertical="center"/>
    </xf>
    <xf numFmtId="0" fontId="40" fillId="25" borderId="5" xfId="6" applyFont="1" applyFill="1" applyBorder="1" applyAlignment="1">
      <alignment horizontal="center" vertical="center"/>
    </xf>
    <xf numFmtId="0" fontId="40" fillId="25" borderId="10" xfId="6" applyFont="1" applyFill="1" applyBorder="1" applyAlignment="1">
      <alignment horizontal="center" vertical="center"/>
    </xf>
    <xf numFmtId="0" fontId="40" fillId="25" borderId="11" xfId="6" applyFont="1" applyFill="1" applyBorder="1" applyAlignment="1">
      <alignment horizontal="center" vertical="center"/>
    </xf>
    <xf numFmtId="0" fontId="40" fillId="25" borderId="12" xfId="6" applyFont="1" applyFill="1" applyBorder="1" applyAlignment="1">
      <alignment horizontal="center" vertical="center"/>
    </xf>
    <xf numFmtId="0" fontId="40" fillId="26" borderId="9" xfId="6" applyFont="1" applyFill="1" applyBorder="1" applyAlignment="1">
      <alignment horizontal="center" vertical="center"/>
    </xf>
    <xf numFmtId="0" fontId="40" fillId="26" borderId="4" xfId="6" applyFont="1" applyFill="1" applyBorder="1" applyAlignment="1">
      <alignment horizontal="center" vertical="center"/>
    </xf>
    <xf numFmtId="0" fontId="40" fillId="26" borderId="5" xfId="6" applyFont="1" applyFill="1" applyBorder="1" applyAlignment="1">
      <alignment horizontal="center" vertical="center"/>
    </xf>
    <xf numFmtId="0" fontId="40" fillId="26" borderId="10" xfId="6" applyFont="1" applyFill="1" applyBorder="1" applyAlignment="1">
      <alignment horizontal="center" vertical="center"/>
    </xf>
    <xf numFmtId="0" fontId="40" fillId="26" borderId="11" xfId="6" applyFont="1" applyFill="1" applyBorder="1" applyAlignment="1">
      <alignment horizontal="center" vertical="center"/>
    </xf>
    <xf numFmtId="0" fontId="40" fillId="26" borderId="12" xfId="6" applyFont="1" applyFill="1" applyBorder="1" applyAlignment="1">
      <alignment horizontal="center" vertical="center"/>
    </xf>
    <xf numFmtId="0" fontId="30" fillId="10" borderId="9" xfId="6" applyFont="1" applyFill="1" applyBorder="1" applyAlignment="1">
      <alignment horizontal="center" vertical="center"/>
    </xf>
    <xf numFmtId="0" fontId="30" fillId="10" borderId="5" xfId="6" applyFont="1" applyFill="1" applyBorder="1" applyAlignment="1">
      <alignment horizontal="center" vertical="center"/>
    </xf>
    <xf numFmtId="0" fontId="30" fillId="10" borderId="10" xfId="6" applyFont="1" applyFill="1" applyBorder="1" applyAlignment="1">
      <alignment horizontal="center" vertical="center"/>
    </xf>
    <xf numFmtId="0" fontId="30" fillId="10" borderId="12" xfId="6" applyFont="1" applyFill="1" applyBorder="1" applyAlignment="1">
      <alignment horizontal="center" vertical="center"/>
    </xf>
    <xf numFmtId="0" fontId="40" fillId="12" borderId="9" xfId="6" applyFont="1" applyFill="1" applyBorder="1" applyAlignment="1">
      <alignment horizontal="center" vertical="center"/>
    </xf>
    <xf numFmtId="0" fontId="40" fillId="12" borderId="4" xfId="6" applyFont="1" applyFill="1" applyBorder="1" applyAlignment="1">
      <alignment horizontal="center" vertical="center"/>
    </xf>
    <xf numFmtId="0" fontId="40" fillId="12" borderId="5" xfId="6" applyFont="1" applyFill="1" applyBorder="1" applyAlignment="1">
      <alignment horizontal="center" vertical="center"/>
    </xf>
    <xf numFmtId="0" fontId="40" fillId="12" borderId="10" xfId="6" applyFont="1" applyFill="1" applyBorder="1" applyAlignment="1">
      <alignment horizontal="center" vertical="center"/>
    </xf>
    <xf numFmtId="0" fontId="40" fillId="12" borderId="11" xfId="6" applyFont="1" applyFill="1" applyBorder="1" applyAlignment="1">
      <alignment horizontal="center" vertical="center"/>
    </xf>
    <xf numFmtId="0" fontId="40" fillId="12" borderId="12" xfId="6" applyFont="1" applyFill="1" applyBorder="1" applyAlignment="1">
      <alignment horizontal="center" vertical="center"/>
    </xf>
    <xf numFmtId="0" fontId="40" fillId="5" borderId="9" xfId="6" applyFont="1" applyFill="1" applyBorder="1" applyAlignment="1">
      <alignment horizontal="center" vertical="center"/>
    </xf>
    <xf numFmtId="0" fontId="40" fillId="5" borderId="4" xfId="6" applyFont="1" applyFill="1" applyBorder="1" applyAlignment="1">
      <alignment horizontal="center" vertical="center"/>
    </xf>
    <xf numFmtId="0" fontId="40" fillId="5" borderId="5" xfId="6" applyFont="1" applyFill="1" applyBorder="1" applyAlignment="1">
      <alignment horizontal="center" vertical="center"/>
    </xf>
    <xf numFmtId="0" fontId="40" fillId="5" borderId="10" xfId="6" applyFont="1" applyFill="1" applyBorder="1" applyAlignment="1">
      <alignment horizontal="center" vertical="center"/>
    </xf>
    <xf numFmtId="0" fontId="40" fillId="5" borderId="11" xfId="6" applyFont="1" applyFill="1" applyBorder="1" applyAlignment="1">
      <alignment horizontal="center" vertical="center"/>
    </xf>
    <xf numFmtId="0" fontId="40" fillId="5" borderId="12" xfId="6" applyFont="1" applyFill="1" applyBorder="1" applyAlignment="1">
      <alignment horizontal="center" vertical="center"/>
    </xf>
    <xf numFmtId="0" fontId="40" fillId="22" borderId="9" xfId="6" applyFont="1" applyFill="1" applyBorder="1" applyAlignment="1">
      <alignment horizontal="center" vertical="center"/>
    </xf>
    <xf numFmtId="0" fontId="40" fillId="22" borderId="4" xfId="6" applyFont="1" applyFill="1" applyBorder="1" applyAlignment="1">
      <alignment horizontal="center" vertical="center"/>
    </xf>
    <xf numFmtId="0" fontId="40" fillId="22" borderId="5" xfId="6" applyFont="1" applyFill="1" applyBorder="1" applyAlignment="1">
      <alignment horizontal="center" vertical="center"/>
    </xf>
    <xf numFmtId="0" fontId="40" fillId="22" borderId="10" xfId="6" applyFont="1" applyFill="1" applyBorder="1" applyAlignment="1">
      <alignment horizontal="center" vertical="center"/>
    </xf>
    <xf numFmtId="0" fontId="40" fillId="22" borderId="11" xfId="6" applyFont="1" applyFill="1" applyBorder="1" applyAlignment="1">
      <alignment horizontal="center" vertical="center"/>
    </xf>
    <xf numFmtId="0" fontId="40" fillId="22" borderId="12" xfId="6" applyFont="1" applyFill="1" applyBorder="1" applyAlignment="1">
      <alignment horizontal="center" vertical="center"/>
    </xf>
    <xf numFmtId="0" fontId="27" fillId="20" borderId="6" xfId="0" applyFont="1" applyFill="1" applyBorder="1" applyAlignment="1">
      <alignment horizontal="center" vertical="center" wrapText="1"/>
    </xf>
    <xf numFmtId="0" fontId="27" fillId="20" borderId="17" xfId="0" applyFont="1" applyFill="1" applyBorder="1" applyAlignment="1">
      <alignment horizontal="center" vertical="center" wrapText="1"/>
    </xf>
    <xf numFmtId="0" fontId="27" fillId="20" borderId="7"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32" fillId="0" borderId="3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45" fillId="2" borderId="43" xfId="0" applyFont="1" applyFill="1" applyBorder="1" applyAlignment="1">
      <alignment horizontal="center" vertical="center" wrapText="1"/>
    </xf>
    <xf numFmtId="0" fontId="45" fillId="2" borderId="63" xfId="0" applyFont="1" applyFill="1" applyBorder="1" applyAlignment="1">
      <alignment horizontal="center" vertical="center" wrapText="1"/>
    </xf>
    <xf numFmtId="0" fontId="45" fillId="2" borderId="46" xfId="0" applyFont="1" applyFill="1" applyBorder="1" applyAlignment="1">
      <alignment horizontal="center" vertical="center" wrapText="1"/>
    </xf>
    <xf numFmtId="0" fontId="35" fillId="0" borderId="43" xfId="0" applyFont="1" applyBorder="1" applyAlignment="1">
      <alignment horizontal="center" vertical="center"/>
    </xf>
    <xf numFmtId="0" fontId="35" fillId="0" borderId="63" xfId="0" applyFont="1" applyBorder="1" applyAlignment="1">
      <alignment horizontal="center" vertical="center"/>
    </xf>
    <xf numFmtId="0" fontId="35" fillId="0" borderId="46" xfId="0" applyFont="1" applyBorder="1" applyAlignment="1">
      <alignment horizontal="center" vertical="center"/>
    </xf>
    <xf numFmtId="0" fontId="35" fillId="0" borderId="6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55" xfId="0" applyFont="1" applyBorder="1" applyAlignment="1">
      <alignment horizontal="center" vertical="center" wrapText="1"/>
    </xf>
    <xf numFmtId="0" fontId="35" fillId="0" borderId="0" xfId="0" applyFont="1" applyAlignment="1">
      <alignment horizontal="center" vertical="center" wrapText="1"/>
    </xf>
    <xf numFmtId="0" fontId="35" fillId="0" borderId="1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68"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38"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38" xfId="0" applyFont="1" applyBorder="1" applyAlignment="1">
      <alignment horizontal="center" vertical="center" wrapText="1"/>
    </xf>
    <xf numFmtId="0" fontId="35" fillId="0" borderId="25" xfId="0" applyFont="1" applyBorder="1" applyAlignment="1">
      <alignment horizontal="center" vertical="center"/>
    </xf>
    <xf numFmtId="0" fontId="35" fillId="0" borderId="45" xfId="0" applyFont="1" applyBorder="1" applyAlignment="1">
      <alignment horizontal="center" vertical="center"/>
    </xf>
    <xf numFmtId="0" fontId="35" fillId="0" borderId="38" xfId="0" applyFont="1" applyBorder="1" applyAlignment="1">
      <alignment horizontal="center" vertical="center"/>
    </xf>
    <xf numFmtId="0" fontId="39" fillId="0" borderId="2" xfId="0" applyFont="1" applyBorder="1" applyAlignment="1">
      <alignment horizontal="center" vertical="center" wrapText="1"/>
    </xf>
    <xf numFmtId="0" fontId="35" fillId="0" borderId="2" xfId="0" applyFont="1" applyBorder="1" applyAlignment="1">
      <alignment horizontal="center" vertical="center"/>
    </xf>
    <xf numFmtId="0" fontId="32" fillId="0" borderId="2" xfId="0" applyFont="1" applyBorder="1" applyAlignment="1">
      <alignment horizontal="center" vertical="center"/>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22" fillId="6" borderId="34"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58"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17" fillId="6" borderId="3" xfId="1" applyFont="1" applyFill="1" applyBorder="1" applyAlignment="1">
      <alignment horizontal="center" vertical="center" wrapText="1"/>
    </xf>
    <xf numFmtId="0" fontId="17" fillId="6" borderId="52" xfId="1"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1"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35" xfId="0" applyFont="1" applyBorder="1" applyAlignment="1">
      <alignment horizontal="center" vertical="center" wrapText="1"/>
    </xf>
    <xf numFmtId="0" fontId="22" fillId="6" borderId="27" xfId="1" applyFont="1" applyFill="1" applyBorder="1" applyAlignment="1">
      <alignment horizontal="center" vertical="center" wrapText="1"/>
    </xf>
    <xf numFmtId="0" fontId="22" fillId="6" borderId="48" xfId="1" applyFont="1" applyFill="1" applyBorder="1" applyAlignment="1">
      <alignment horizontal="center" vertical="center" wrapText="1"/>
    </xf>
    <xf numFmtId="0" fontId="22" fillId="6" borderId="44" xfId="1" applyFont="1" applyFill="1" applyBorder="1" applyAlignment="1">
      <alignment horizontal="center" vertical="center" wrapText="1"/>
    </xf>
    <xf numFmtId="0" fontId="1" fillId="0" borderId="18" xfId="1" applyFont="1" applyBorder="1" applyAlignment="1">
      <alignment horizontal="center" vertical="center" wrapText="1"/>
    </xf>
    <xf numFmtId="0" fontId="1" fillId="0" borderId="19" xfId="1" applyFont="1" applyBorder="1" applyAlignment="1">
      <alignment horizontal="center" vertical="center" wrapText="1"/>
    </xf>
    <xf numFmtId="0" fontId="39" fillId="0" borderId="43" xfId="0" applyFont="1" applyBorder="1" applyAlignment="1">
      <alignment horizontal="center" vertical="center" wrapText="1"/>
    </xf>
    <xf numFmtId="0" fontId="39" fillId="0" borderId="46" xfId="0" applyFont="1" applyBorder="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xf>
    <xf numFmtId="0" fontId="32" fillId="0" borderId="0" xfId="0" applyFont="1" applyAlignment="1">
      <alignment horizontal="center" vertical="center"/>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0" xfId="0" applyFont="1" applyBorder="1" applyAlignment="1">
      <alignment horizontal="center" vertical="center" wrapText="1"/>
    </xf>
    <xf numFmtId="0" fontId="39" fillId="0" borderId="66" xfId="0" applyFont="1" applyBorder="1" applyAlignment="1">
      <alignment horizontal="center" vertical="center" wrapText="1"/>
    </xf>
    <xf numFmtId="0" fontId="1" fillId="24" borderId="6" xfId="1" applyFont="1" applyFill="1" applyBorder="1" applyAlignment="1">
      <alignment horizontal="center" vertical="center" wrapText="1"/>
    </xf>
    <xf numFmtId="0" fontId="1" fillId="24" borderId="17" xfId="1" applyFont="1" applyFill="1" applyBorder="1" applyAlignment="1">
      <alignment horizontal="center" vertical="center" wrapText="1"/>
    </xf>
    <xf numFmtId="0" fontId="1" fillId="24" borderId="7" xfId="1" applyFont="1" applyFill="1" applyBorder="1" applyAlignment="1">
      <alignment horizontal="center" vertical="center" wrapText="1"/>
    </xf>
    <xf numFmtId="0" fontId="1" fillId="0" borderId="21" xfId="1" applyFont="1" applyBorder="1" applyAlignment="1">
      <alignment horizontal="center" vertical="center" textRotation="90" wrapText="1"/>
    </xf>
    <xf numFmtId="0" fontId="1" fillId="0" borderId="22" xfId="1" applyFont="1" applyBorder="1" applyAlignment="1">
      <alignment horizontal="center" vertical="center" textRotation="90" wrapText="1"/>
    </xf>
    <xf numFmtId="0" fontId="1" fillId="0" borderId="37" xfId="1" applyFont="1" applyBorder="1" applyAlignment="1">
      <alignment horizontal="center" vertical="center" textRotation="90" wrapText="1"/>
    </xf>
    <xf numFmtId="0" fontId="1" fillId="0" borderId="50" xfId="1" applyFont="1" applyBorder="1" applyAlignment="1">
      <alignment horizontal="center" vertical="center" textRotation="90" wrapText="1"/>
    </xf>
    <xf numFmtId="0" fontId="22" fillId="24" borderId="6" xfId="1" applyFont="1" applyFill="1" applyBorder="1" applyAlignment="1">
      <alignment horizontal="center" vertical="center"/>
    </xf>
    <xf numFmtId="0" fontId="22" fillId="24" borderId="17" xfId="1" applyFont="1" applyFill="1" applyBorder="1" applyAlignment="1">
      <alignment horizontal="center" vertical="center"/>
    </xf>
    <xf numFmtId="0" fontId="22" fillId="24" borderId="7" xfId="1"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9" fontId="8" fillId="0" borderId="18"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8" xfId="0" applyFont="1" applyBorder="1" applyAlignment="1">
      <alignment horizontal="justify" vertical="center"/>
    </xf>
    <xf numFmtId="0" fontId="11" fillId="0" borderId="2" xfId="0" applyFont="1" applyBorder="1" applyAlignment="1">
      <alignment horizontal="justify" vertical="center"/>
    </xf>
    <xf numFmtId="0" fontId="11" fillId="0" borderId="3" xfId="0" applyFont="1" applyBorder="1" applyAlignment="1">
      <alignment horizontal="justify"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28" borderId="34" xfId="0" applyFont="1" applyFill="1" applyBorder="1" applyAlignment="1">
      <alignment horizontal="center" vertical="center" wrapText="1"/>
    </xf>
    <xf numFmtId="0" fontId="11" fillId="28" borderId="58"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2" borderId="23" xfId="0" applyFont="1" applyFill="1" applyBorder="1" applyAlignment="1">
      <alignment horizontal="center" vertical="center" wrapText="1"/>
    </xf>
    <xf numFmtId="0" fontId="11" fillId="0" borderId="23" xfId="0" applyFont="1" applyBorder="1" applyAlignment="1">
      <alignment horizontal="justify" vertical="center"/>
    </xf>
    <xf numFmtId="0" fontId="8" fillId="0" borderId="23" xfId="0"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justify" vertical="center"/>
    </xf>
    <xf numFmtId="9" fontId="8" fillId="12" borderId="18" xfId="0"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3" xfId="0" applyNumberFormat="1" applyFont="1" applyFill="1" applyBorder="1" applyAlignment="1">
      <alignment horizontal="center" vertical="center" wrapText="1"/>
    </xf>
    <xf numFmtId="0" fontId="11" fillId="28" borderId="21" xfId="0" applyFont="1" applyFill="1" applyBorder="1" applyAlignment="1">
      <alignment horizontal="center" vertical="center" wrapText="1"/>
    </xf>
    <xf numFmtId="0" fontId="11" fillId="28" borderId="22"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0" xfId="0" applyFont="1" applyFill="1" applyAlignment="1">
      <alignment horizontal="center" vertical="center" wrapText="1"/>
    </xf>
    <xf numFmtId="0" fontId="48"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 xfId="0" applyFont="1" applyBorder="1" applyAlignment="1">
      <alignment horizontal="center" vertical="center"/>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29" xfId="1" applyFont="1" applyFill="1" applyBorder="1" applyAlignment="1">
      <alignment horizontal="center" vertical="center" wrapText="1"/>
    </xf>
    <xf numFmtId="0" fontId="8" fillId="6" borderId="33" xfId="1" applyFont="1" applyFill="1" applyBorder="1" applyAlignment="1">
      <alignment horizontal="center" vertical="center" wrapText="1"/>
    </xf>
    <xf numFmtId="9" fontId="8" fillId="6" borderId="55" xfId="1" applyNumberFormat="1" applyFont="1" applyFill="1" applyBorder="1" applyAlignment="1">
      <alignment horizontal="center" vertical="center" wrapText="1"/>
    </xf>
    <xf numFmtId="9" fontId="8" fillId="6" borderId="0" xfId="1" applyNumberFormat="1" applyFont="1" applyFill="1" applyAlignment="1">
      <alignment horizontal="center" vertical="center" wrapText="1"/>
    </xf>
    <xf numFmtId="9" fontId="8" fillId="6" borderId="56" xfId="1" applyNumberFormat="1"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1" fillId="0" borderId="26" xfId="1" applyFont="1" applyBorder="1" applyAlignment="1">
      <alignment horizontal="center" vertical="center" textRotation="90" wrapText="1"/>
    </xf>
    <xf numFmtId="0" fontId="1" fillId="0" borderId="25" xfId="1" applyFont="1" applyBorder="1" applyAlignment="1">
      <alignment horizontal="center" vertical="center" textRotation="90" wrapText="1"/>
    </xf>
    <xf numFmtId="0" fontId="10" fillId="6" borderId="9" xfId="0" applyFont="1" applyFill="1" applyBorder="1" applyAlignment="1">
      <alignment horizontal="center"/>
    </xf>
    <xf numFmtId="0" fontId="10" fillId="6" borderId="4" xfId="0" applyFont="1" applyFill="1" applyBorder="1" applyAlignment="1">
      <alignment horizontal="center"/>
    </xf>
    <xf numFmtId="0" fontId="10" fillId="6" borderId="5" xfId="0" applyFont="1" applyFill="1" applyBorder="1" applyAlignment="1">
      <alignment horizontal="center"/>
    </xf>
    <xf numFmtId="0" fontId="22" fillId="6" borderId="29" xfId="1" applyFont="1" applyFill="1" applyBorder="1" applyAlignment="1">
      <alignment horizontal="center"/>
    </xf>
    <xf numFmtId="0" fontId="22" fillId="6" borderId="33" xfId="1" applyFont="1" applyFill="1" applyBorder="1" applyAlignment="1">
      <alignment horizontal="center"/>
    </xf>
    <xf numFmtId="0" fontId="22" fillId="6" borderId="30" xfId="1" applyFont="1" applyFill="1" applyBorder="1" applyAlignment="1">
      <alignment horizontal="center"/>
    </xf>
    <xf numFmtId="0" fontId="1" fillId="0" borderId="1" xfId="1" applyFont="1" applyBorder="1" applyAlignment="1">
      <alignment horizontal="center" vertical="center" wrapText="1"/>
    </xf>
    <xf numFmtId="0" fontId="1" fillId="0" borderId="39" xfId="1" applyFont="1" applyBorder="1" applyAlignment="1">
      <alignment horizontal="center" vertical="center" wrapText="1"/>
    </xf>
    <xf numFmtId="0" fontId="2" fillId="13" borderId="9" xfId="1" applyFill="1" applyBorder="1" applyAlignment="1">
      <alignment horizontal="center"/>
    </xf>
    <xf numFmtId="0" fontId="2" fillId="13" borderId="8" xfId="1" applyFill="1" applyBorder="1" applyAlignment="1">
      <alignment horizontal="center"/>
    </xf>
    <xf numFmtId="0" fontId="2" fillId="13" borderId="10" xfId="1" applyFill="1" applyBorder="1" applyAlignment="1">
      <alignment horizontal="center"/>
    </xf>
    <xf numFmtId="0" fontId="2" fillId="13" borderId="49" xfId="1" applyFill="1" applyBorder="1" applyAlignment="1">
      <alignment horizontal="center"/>
    </xf>
    <xf numFmtId="0" fontId="2" fillId="13" borderId="56" xfId="1" applyFill="1" applyBorder="1" applyAlignment="1">
      <alignment horizontal="center"/>
    </xf>
    <xf numFmtId="0" fontId="2" fillId="13" borderId="57" xfId="1" applyFill="1" applyBorder="1" applyAlignment="1">
      <alignment horizontal="center"/>
    </xf>
    <xf numFmtId="0" fontId="49" fillId="6" borderId="6" xfId="1" applyFont="1" applyFill="1" applyBorder="1" applyAlignment="1">
      <alignment horizontal="center"/>
    </xf>
    <xf numFmtId="0" fontId="49" fillId="6" borderId="17" xfId="1" applyFont="1" applyFill="1" applyBorder="1" applyAlignment="1">
      <alignment horizontal="center"/>
    </xf>
    <xf numFmtId="0" fontId="49" fillId="6" borderId="7" xfId="1" applyFont="1" applyFill="1" applyBorder="1" applyAlignment="1">
      <alignment horizontal="center"/>
    </xf>
    <xf numFmtId="0" fontId="1" fillId="0" borderId="36" xfId="1" applyFont="1" applyBorder="1" applyAlignment="1">
      <alignment horizontal="center" vertical="center" wrapText="1"/>
    </xf>
    <xf numFmtId="0" fontId="1" fillId="0" borderId="41"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58" xfId="1" applyFont="1" applyBorder="1" applyAlignment="1">
      <alignment horizontal="center" vertical="center" textRotation="90" wrapText="1"/>
    </xf>
    <xf numFmtId="0" fontId="1" fillId="0" borderId="59" xfId="1" applyFont="1" applyBorder="1" applyAlignment="1">
      <alignment horizontal="center" vertical="center" textRotation="90" wrapText="1"/>
    </xf>
    <xf numFmtId="0" fontId="1" fillId="0" borderId="61" xfId="1" applyFont="1" applyBorder="1" applyAlignment="1">
      <alignment horizontal="center" vertical="center" textRotation="90" wrapText="1"/>
    </xf>
    <xf numFmtId="0" fontId="4" fillId="0" borderId="0" xfId="0" applyFont="1" applyAlignment="1">
      <alignment horizont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 xfId="0" applyFont="1" applyBorder="1" applyAlignment="1">
      <alignment horizontal="center" wrapText="1"/>
    </xf>
    <xf numFmtId="0" fontId="20" fillId="0" borderId="2" xfId="0" applyFont="1" applyBorder="1" applyAlignment="1">
      <alignment horizontal="center" wrapText="1"/>
    </xf>
    <xf numFmtId="0" fontId="20" fillId="0" borderId="6" xfId="0" applyFont="1" applyBorder="1" applyAlignment="1">
      <alignment horizontal="center" wrapText="1"/>
    </xf>
    <xf numFmtId="0" fontId="20" fillId="0" borderId="17" xfId="0" applyFont="1" applyBorder="1" applyAlignment="1">
      <alignment horizontal="center" wrapText="1"/>
    </xf>
    <xf numFmtId="0" fontId="20" fillId="0" borderId="7" xfId="0" applyFont="1" applyBorder="1" applyAlignment="1">
      <alignment horizontal="center" wrapText="1"/>
    </xf>
  </cellXfs>
  <cellStyles count="11">
    <cellStyle name="Hipervínculo" xfId="6" builtinId="8"/>
    <cellStyle name="Millares" xfId="7" builtinId="3"/>
    <cellStyle name="Nor}al" xfId="2" xr:uid="{00000000-0005-0000-0000-000002000000}"/>
    <cellStyle name="Normal" xfId="0" builtinId="0"/>
    <cellStyle name="Normal - Style1 2" xfId="4" xr:uid="{00000000-0005-0000-0000-000004000000}"/>
    <cellStyle name="Normal 2" xfId="1" xr:uid="{00000000-0005-0000-0000-000005000000}"/>
    <cellStyle name="Normal 2 2" xfId="5" xr:uid="{00000000-0005-0000-0000-000006000000}"/>
    <cellStyle name="Normal 2 2 2" xfId="9" xr:uid="{00000000-0005-0000-0000-000007000000}"/>
    <cellStyle name="Normal 2 3" xfId="8" xr:uid="{00000000-0005-0000-0000-000008000000}"/>
    <cellStyle name="Normal 3" xfId="3" xr:uid="{00000000-0005-0000-0000-000009000000}"/>
    <cellStyle name="Porcentaje" xfId="10" builtinId="5"/>
  </cellStyles>
  <dxfs count="151">
    <dxf>
      <fill>
        <patternFill>
          <bgColor rgb="FFFF0000"/>
        </patternFill>
      </fill>
    </dxf>
    <dxf>
      <fill>
        <patternFill>
          <bgColor theme="9" tint="0.39994506668294322"/>
        </patternFill>
      </fill>
    </dxf>
    <dxf>
      <fill>
        <patternFill>
          <bgColor rgb="FF00B050"/>
        </patternFill>
      </fill>
    </dxf>
    <dxf>
      <fill>
        <patternFill>
          <bgColor theme="9" tint="0.39994506668294322"/>
        </patternFill>
      </fill>
    </dxf>
    <dxf>
      <fill>
        <patternFill>
          <bgColor theme="7" tint="0.39994506668294322"/>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theme="9" tint="0.59996337778862885"/>
        </patternFill>
      </fill>
    </dxf>
    <dxf>
      <fill>
        <patternFill>
          <bgColor theme="9" tint="0.39994506668294322"/>
        </patternFill>
      </fill>
    </dxf>
    <dxf>
      <fill>
        <patternFill>
          <bgColor theme="5"/>
        </patternFill>
      </fill>
    </dxf>
    <dxf>
      <fill>
        <patternFill>
          <bgColor rgb="FFFFFF00"/>
        </patternFill>
      </fill>
    </dxf>
    <dxf>
      <fill>
        <patternFill>
          <bgColor rgb="FF00B050"/>
        </patternFill>
      </fill>
    </dxf>
    <dxf>
      <fill>
        <patternFill>
          <bgColor theme="9" tint="0.39994506668294322"/>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theme="9" tint="0.5999633777886288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rgb="FF00B050"/>
        </patternFill>
      </fill>
    </dxf>
    <dxf>
      <fill>
        <patternFill>
          <bgColor theme="5"/>
        </patternFill>
      </fill>
    </dxf>
    <dxf>
      <fill>
        <patternFill>
          <bgColor rgb="FF00B050"/>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theme="5"/>
        </patternFill>
      </fill>
    </dxf>
    <dxf>
      <fill>
        <patternFill>
          <bgColor rgb="FFFFFF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theme="9"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ill>
        <patternFill patternType="solid">
          <fgColor rgb="FFE54DA0"/>
          <bgColor rgb="FF000000"/>
        </patternFill>
      </fill>
    </dxf>
    <dxf>
      <fill>
        <patternFill patternType="solid">
          <fgColor rgb="FFE54DA0"/>
          <bgColor rgb="FF000000"/>
        </patternFill>
      </fill>
    </dxf>
    <dxf>
      <fill>
        <patternFill patternType="solid">
          <fgColor rgb="FFE54DA0"/>
          <bgColor rgb="FF000000"/>
        </patternFill>
      </fill>
    </dxf>
  </dxfs>
  <tableStyles count="0" defaultTableStyle="TableStyleMedium2" defaultPivotStyle="PivotStyleLight16"/>
  <colors>
    <mruColors>
      <color rgb="FFE54DA0"/>
      <color rgb="FF9E5ECE"/>
      <color rgb="FFBD92DE"/>
      <color rgb="FF66FF33"/>
      <color rgb="FFF0935A"/>
      <color rgb="FFFFFF00"/>
      <color rgb="FFC21C77"/>
      <color rgb="FFFF9900"/>
      <color rgb="FFCC99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Objetivos!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18</xdr:col>
      <xdr:colOff>261937</xdr:colOff>
      <xdr:row>3</xdr:row>
      <xdr:rowOff>107157</xdr:rowOff>
    </xdr:from>
    <xdr:to>
      <xdr:col>19</xdr:col>
      <xdr:colOff>322171</xdr:colOff>
      <xdr:row>6</xdr:row>
      <xdr:rowOff>325675</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153187" y="792957"/>
          <a:ext cx="860334" cy="809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2</xdr:row>
      <xdr:rowOff>317500</xdr:rowOff>
    </xdr:from>
    <xdr:to>
      <xdr:col>3</xdr:col>
      <xdr:colOff>539750</xdr:colOff>
      <xdr:row>4</xdr:row>
      <xdr:rowOff>521335</xdr:rowOff>
    </xdr:to>
    <xdr:pic>
      <xdr:nvPicPr>
        <xdr:cNvPr id="3" name="Imagen 2">
          <a:extLst>
            <a:ext uri="{FF2B5EF4-FFF2-40B4-BE49-F238E27FC236}">
              <a16:creationId xmlns:a16="http://schemas.microsoft.com/office/drawing/2014/main" id="{5DE140E8-B2A5-B6F6-DDD5-7983B1377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952500"/>
          <a:ext cx="1698625" cy="822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1206500</xdr:colOff>
      <xdr:row>2</xdr:row>
      <xdr:rowOff>203200</xdr:rowOff>
    </xdr:from>
    <xdr:to>
      <xdr:col>1</xdr:col>
      <xdr:colOff>1104900</xdr:colOff>
      <xdr:row>5</xdr:row>
      <xdr:rowOff>73660</xdr:rowOff>
    </xdr:to>
    <xdr:pic>
      <xdr:nvPicPr>
        <xdr:cNvPr id="3" name="Imagen 2">
          <a:extLst>
            <a:ext uri="{FF2B5EF4-FFF2-40B4-BE49-F238E27FC236}">
              <a16:creationId xmlns:a16="http://schemas.microsoft.com/office/drawing/2014/main" id="{10994B7B-E29C-4AFE-98D2-7F77946F5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0" y="901700"/>
          <a:ext cx="1422400" cy="822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79375</xdr:rowOff>
    </xdr:from>
    <xdr:to>
      <xdr:col>0</xdr:col>
      <xdr:colOff>1422400</xdr:colOff>
      <xdr:row>5</xdr:row>
      <xdr:rowOff>172085</xdr:rowOff>
    </xdr:to>
    <xdr:pic>
      <xdr:nvPicPr>
        <xdr:cNvPr id="3" name="Imagen 2">
          <a:extLst>
            <a:ext uri="{FF2B5EF4-FFF2-40B4-BE49-F238E27FC236}">
              <a16:creationId xmlns:a16="http://schemas.microsoft.com/office/drawing/2014/main" id="{8A9A540E-B552-4E90-AD0A-01D1CB69E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06500"/>
          <a:ext cx="1422400" cy="822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2</xdr:row>
      <xdr:rowOff>365125</xdr:rowOff>
    </xdr:from>
    <xdr:to>
      <xdr:col>2</xdr:col>
      <xdr:colOff>324556</xdr:colOff>
      <xdr:row>5</xdr:row>
      <xdr:rowOff>174625</xdr:rowOff>
    </xdr:to>
    <xdr:pic>
      <xdr:nvPicPr>
        <xdr:cNvPr id="3" name="Imagen 2">
          <a:extLst>
            <a:ext uri="{FF2B5EF4-FFF2-40B4-BE49-F238E27FC236}">
              <a16:creationId xmlns:a16="http://schemas.microsoft.com/office/drawing/2014/main" id="{29BC73B8-6C65-4A6B-AAB4-62DE6EBC9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24000"/>
          <a:ext cx="1975556" cy="1143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95250</xdr:colOff>
      <xdr:row>1</xdr:row>
      <xdr:rowOff>114301</xdr:rowOff>
    </xdr:from>
    <xdr:to>
      <xdr:col>14</xdr:col>
      <xdr:colOff>333375</xdr:colOff>
      <xdr:row>14</xdr:row>
      <xdr:rowOff>151021</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705850" y="304801"/>
          <a:ext cx="3286125" cy="2513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upo%20GC%20Consultores/Downloads/Riesgos%20IGAC%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ID/Downloads/Borrador%20Plan%20de%20Acci&#243;n%20Anual%20(PAA)%202020%20-%20IGA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 val="Hoja3"/>
    </sheetNames>
    <sheetDataSet>
      <sheetData sheetId="0" refreshError="1"/>
      <sheetData sheetId="1" refreshError="1"/>
      <sheetData sheetId="2" refreshError="1">
        <row r="9">
          <cell r="Z9" t="str">
            <v>Menor a 10 SMLMV</v>
          </cell>
          <cell r="AA9" t="str">
            <v>El riesgo afecta la imagen de algún área de la organización.</v>
          </cell>
        </row>
        <row r="10">
          <cell r="Z10" t="str">
            <v>Entre 10 y 50 SMLMV</v>
          </cell>
          <cell r="AA10" t="str">
            <v>El riesgo afecta la imagen de la entidad internamente, de conocimiento general nivel interno, de junta directiva y accionistas y/o de proveedores.</v>
          </cell>
        </row>
        <row r="11">
          <cell r="Z11" t="str">
            <v>Entre 50 y 100 SMLMV</v>
          </cell>
          <cell r="AA11" t="str">
            <v>El riesgo afecta la imagen de la entidad con algunos usuarios de relevancia frente al logro de los objetivos.</v>
          </cell>
        </row>
        <row r="12">
          <cell r="Z12" t="str">
            <v>Entre 100 y 500 SMLMV</v>
          </cell>
          <cell r="AA12" t="str">
            <v>El riesgo afecta la imagen de la entidad con efecto publicitario sostenido a nivel de sector administrativo, nivel departamental o municipal.</v>
          </cell>
        </row>
        <row r="13">
          <cell r="Z13" t="str">
            <v>Mayor a 500 SMLMV</v>
          </cell>
          <cell r="AA13" t="str">
            <v>El riesgo afecta la imagen de la entidad a nivel nacional, con efecto publicitario sostenido a nivel país</v>
          </cell>
        </row>
        <row r="14">
          <cell r="Z14" t="str">
            <v>N/A</v>
          </cell>
          <cell r="AA14"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ostos"/>
      <sheetName val="Análisis Financiero"/>
      <sheetName val="Programas"/>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PA_SERVCIUDA"/>
      <sheetName val="Listas"/>
    </sheetNames>
    <sheetDataSet>
      <sheetData sheetId="0">
        <row r="5">
          <cell r="C5" t="str">
            <v>SERVICIO_AL_CIUDADANO_Y_PARTICIPACION</v>
          </cell>
        </row>
      </sheetData>
      <sheetData sheetId="1">
        <row r="2">
          <cell r="F2" t="str">
            <v>SERVICIO_AL_CIUDADANO_Y_PARTICIPACION</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Instructivo"/>
      <sheetName val="DAFP"/>
      <sheetName val="Cadenas"/>
      <sheetName val="atencion ciudadana DNP"/>
      <sheetName val="Hoja1"/>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7"/>
  <sheetViews>
    <sheetView topLeftCell="A4" zoomScale="60" zoomScaleNormal="60" zoomScalePageLayoutView="60" workbookViewId="0">
      <pane xSplit="1" ySplit="4" topLeftCell="C8" activePane="bottomRight" state="frozen"/>
      <selection activeCell="N7" sqref="N7:N11"/>
      <selection pane="topRight" activeCell="N7" sqref="N7:N11"/>
      <selection pane="bottomLeft" activeCell="N7" sqref="N7:N11"/>
      <selection pane="bottomRight" activeCell="K9" sqref="K9"/>
    </sheetView>
  </sheetViews>
  <sheetFormatPr baseColWidth="10" defaultColWidth="11.453125" defaultRowHeight="14.5" x14ac:dyDescent="0.35"/>
  <cols>
    <col min="1" max="1" width="11.453125" style="164"/>
    <col min="2" max="2" width="17.453125" style="164" bestFit="1" customWidth="1"/>
    <col min="3" max="3" width="26" style="164" customWidth="1"/>
    <col min="4" max="4" width="23" style="164" customWidth="1"/>
    <col min="5" max="5" width="21.81640625" style="164" customWidth="1"/>
    <col min="6" max="6" width="13.1796875" style="164" customWidth="1"/>
    <col min="7" max="8" width="11.453125" style="164"/>
    <col min="9" max="9" width="17.54296875" style="164" customWidth="1"/>
    <col min="10" max="13" width="11.453125" style="164"/>
    <col min="14" max="14" width="15.81640625" style="164" customWidth="1"/>
    <col min="15" max="15" width="11.453125" style="164"/>
    <col min="16" max="16" width="15.81640625" style="164" customWidth="1"/>
    <col min="17" max="17" width="16.81640625" style="164" customWidth="1"/>
    <col min="18" max="16384" width="11.453125" style="164"/>
  </cols>
  <sheetData>
    <row r="1" spans="1:19" ht="18" x14ac:dyDescent="0.4">
      <c r="C1" s="424" t="s">
        <v>250</v>
      </c>
      <c r="D1" s="424"/>
      <c r="E1" s="424"/>
      <c r="F1" s="424"/>
      <c r="G1" s="424"/>
      <c r="H1" s="424"/>
      <c r="I1" s="424"/>
      <c r="J1" s="424"/>
      <c r="K1" s="424"/>
      <c r="L1" s="424"/>
      <c r="M1" s="424"/>
      <c r="N1" s="424"/>
      <c r="O1" s="424"/>
    </row>
    <row r="2" spans="1:19" ht="18" x14ac:dyDescent="0.4">
      <c r="C2" s="424" t="s">
        <v>262</v>
      </c>
      <c r="D2" s="424"/>
      <c r="E2" s="424"/>
      <c r="F2" s="424"/>
      <c r="G2" s="424"/>
      <c r="H2" s="424"/>
      <c r="I2" s="424"/>
      <c r="J2" s="424"/>
      <c r="K2" s="424"/>
      <c r="L2" s="424"/>
      <c r="M2" s="424"/>
      <c r="N2" s="424"/>
      <c r="O2" s="424"/>
    </row>
    <row r="3" spans="1:19" ht="18" x14ac:dyDescent="0.4">
      <c r="C3" s="424" t="s">
        <v>263</v>
      </c>
      <c r="D3" s="424"/>
      <c r="E3" s="424"/>
      <c r="F3" s="424"/>
      <c r="G3" s="424"/>
      <c r="H3" s="424"/>
      <c r="I3" s="424"/>
      <c r="J3" s="424"/>
      <c r="K3" s="424"/>
      <c r="L3" s="424"/>
      <c r="M3" s="424"/>
      <c r="N3" s="424"/>
      <c r="O3" s="424"/>
    </row>
    <row r="4" spans="1:19" ht="15" thickBot="1" x14ac:dyDescent="0.4">
      <c r="A4" s="425"/>
      <c r="B4" s="425"/>
      <c r="C4" s="425"/>
      <c r="D4" s="425"/>
      <c r="E4" s="425"/>
    </row>
    <row r="5" spans="1:19" ht="15" thickBot="1" x14ac:dyDescent="0.4">
      <c r="A5" s="426" t="s">
        <v>264</v>
      </c>
      <c r="B5" s="427"/>
      <c r="C5" s="427"/>
      <c r="D5" s="427"/>
      <c r="E5" s="428"/>
      <c r="F5" s="429" t="s">
        <v>265</v>
      </c>
      <c r="G5" s="430"/>
      <c r="H5" s="431"/>
      <c r="I5" s="432" t="s">
        <v>266</v>
      </c>
      <c r="J5" s="433"/>
      <c r="K5" s="433"/>
      <c r="L5" s="433"/>
      <c r="M5" s="433"/>
      <c r="N5" s="433"/>
      <c r="O5" s="433"/>
      <c r="P5" s="433"/>
      <c r="Q5" s="433"/>
      <c r="R5" s="434"/>
    </row>
    <row r="6" spans="1:19" ht="16.5" customHeight="1" thickBot="1" x14ac:dyDescent="0.4">
      <c r="A6" s="442" t="s">
        <v>267</v>
      </c>
      <c r="B6" s="444" t="s">
        <v>3</v>
      </c>
      <c r="C6" s="444" t="s">
        <v>268</v>
      </c>
      <c r="D6" s="444" t="s">
        <v>0</v>
      </c>
      <c r="E6" s="444" t="s">
        <v>269</v>
      </c>
      <c r="F6" s="446" t="s">
        <v>270</v>
      </c>
      <c r="G6" s="446"/>
      <c r="H6" s="447"/>
      <c r="I6" s="435" t="s">
        <v>271</v>
      </c>
      <c r="J6" s="429" t="s">
        <v>272</v>
      </c>
      <c r="K6" s="430"/>
      <c r="L6" s="437"/>
      <c r="M6" s="432" t="s">
        <v>273</v>
      </c>
      <c r="N6" s="433"/>
      <c r="O6" s="433"/>
      <c r="P6" s="433"/>
      <c r="Q6" s="433"/>
      <c r="R6" s="434"/>
    </row>
    <row r="7" spans="1:19" ht="105.75" customHeight="1" thickBot="1" x14ac:dyDescent="0.4">
      <c r="A7" s="443"/>
      <c r="B7" s="445"/>
      <c r="C7" s="445"/>
      <c r="D7" s="445"/>
      <c r="E7" s="445"/>
      <c r="F7" s="165" t="s">
        <v>1</v>
      </c>
      <c r="G7" s="165" t="s">
        <v>2</v>
      </c>
      <c r="H7" s="166" t="s">
        <v>274</v>
      </c>
      <c r="I7" s="436"/>
      <c r="J7" s="167" t="s">
        <v>275</v>
      </c>
      <c r="K7" s="168" t="s">
        <v>2</v>
      </c>
      <c r="L7" s="168" t="s">
        <v>274</v>
      </c>
      <c r="M7" s="168" t="s">
        <v>276</v>
      </c>
      <c r="N7" s="168" t="s">
        <v>277</v>
      </c>
      <c r="O7" s="168" t="s">
        <v>278</v>
      </c>
      <c r="P7" s="168" t="s">
        <v>279</v>
      </c>
      <c r="Q7" s="169" t="s">
        <v>280</v>
      </c>
      <c r="R7" s="170" t="s">
        <v>281</v>
      </c>
    </row>
    <row r="8" spans="1:19" s="178" customFormat="1" ht="150" x14ac:dyDescent="0.25">
      <c r="A8" s="171" t="s">
        <v>282</v>
      </c>
      <c r="B8" s="172" t="s">
        <v>283</v>
      </c>
      <c r="C8" s="173" t="s">
        <v>284</v>
      </c>
      <c r="D8" s="173" t="s">
        <v>285</v>
      </c>
      <c r="E8" s="173" t="s">
        <v>286</v>
      </c>
      <c r="F8" s="172" t="s">
        <v>93</v>
      </c>
      <c r="G8" s="171" t="s">
        <v>99</v>
      </c>
      <c r="H8" s="171" t="s">
        <v>116</v>
      </c>
      <c r="I8" s="174" t="s">
        <v>287</v>
      </c>
      <c r="J8" s="171" t="s">
        <v>94</v>
      </c>
      <c r="K8" s="171" t="s">
        <v>67</v>
      </c>
      <c r="L8" s="171" t="s">
        <v>288</v>
      </c>
      <c r="M8" s="172" t="s">
        <v>204</v>
      </c>
      <c r="N8" s="174" t="s">
        <v>289</v>
      </c>
      <c r="O8" s="172" t="s">
        <v>290</v>
      </c>
      <c r="P8" s="175" t="s">
        <v>291</v>
      </c>
      <c r="Q8" s="176" t="s">
        <v>292</v>
      </c>
      <c r="R8" s="177">
        <v>1</v>
      </c>
      <c r="S8" s="178" t="s">
        <v>341</v>
      </c>
    </row>
    <row r="9" spans="1:19" s="191" customFormat="1" ht="162.5" x14ac:dyDescent="0.25">
      <c r="A9" s="187" t="s">
        <v>293</v>
      </c>
      <c r="B9" s="185" t="s">
        <v>294</v>
      </c>
      <c r="C9" s="186" t="s">
        <v>295</v>
      </c>
      <c r="D9" s="186" t="s">
        <v>296</v>
      </c>
      <c r="E9" s="186" t="s">
        <v>297</v>
      </c>
      <c r="F9" s="185" t="s">
        <v>93</v>
      </c>
      <c r="G9" s="187" t="s">
        <v>100</v>
      </c>
      <c r="H9" s="187" t="s">
        <v>298</v>
      </c>
      <c r="I9" s="188" t="s">
        <v>299</v>
      </c>
      <c r="J9" s="187" t="s">
        <v>94</v>
      </c>
      <c r="K9" s="187" t="s">
        <v>99</v>
      </c>
      <c r="L9" s="187" t="s">
        <v>116</v>
      </c>
      <c r="M9" s="185" t="s">
        <v>300</v>
      </c>
      <c r="N9" s="188" t="s">
        <v>301</v>
      </c>
      <c r="O9" s="185" t="s">
        <v>290</v>
      </c>
      <c r="P9" s="185" t="s">
        <v>302</v>
      </c>
      <c r="Q9" s="189" t="s">
        <v>303</v>
      </c>
      <c r="R9" s="190">
        <v>1</v>
      </c>
      <c r="S9" s="191" t="s">
        <v>342</v>
      </c>
    </row>
    <row r="10" spans="1:19" s="204" customFormat="1" ht="159" customHeight="1" x14ac:dyDescent="0.25">
      <c r="A10" s="197" t="s">
        <v>304</v>
      </c>
      <c r="B10" s="198" t="s">
        <v>305</v>
      </c>
      <c r="C10" s="199" t="s">
        <v>306</v>
      </c>
      <c r="D10" s="200" t="s">
        <v>307</v>
      </c>
      <c r="E10" s="199" t="s">
        <v>308</v>
      </c>
      <c r="F10" s="198" t="s">
        <v>94</v>
      </c>
      <c r="G10" s="198" t="s">
        <v>99</v>
      </c>
      <c r="H10" s="197" t="s">
        <v>116</v>
      </c>
      <c r="I10" s="201" t="s">
        <v>309</v>
      </c>
      <c r="J10" s="197" t="s">
        <v>95</v>
      </c>
      <c r="K10" s="197" t="s">
        <v>67</v>
      </c>
      <c r="L10" s="197" t="s">
        <v>112</v>
      </c>
      <c r="M10" s="197" t="s">
        <v>310</v>
      </c>
      <c r="N10" s="201" t="s">
        <v>311</v>
      </c>
      <c r="O10" s="198" t="s">
        <v>290</v>
      </c>
      <c r="P10" s="198" t="s">
        <v>312</v>
      </c>
      <c r="Q10" s="202" t="s">
        <v>313</v>
      </c>
      <c r="R10" s="203">
        <v>0.95</v>
      </c>
      <c r="S10" s="204" t="s">
        <v>344</v>
      </c>
    </row>
    <row r="11" spans="1:19" s="191" customFormat="1" ht="120" customHeight="1" x14ac:dyDescent="0.25">
      <c r="A11" s="438" t="s">
        <v>314</v>
      </c>
      <c r="B11" s="440" t="s">
        <v>315</v>
      </c>
      <c r="C11" s="440" t="s">
        <v>316</v>
      </c>
      <c r="D11" s="440" t="s">
        <v>317</v>
      </c>
      <c r="E11" s="440" t="s">
        <v>318</v>
      </c>
      <c r="F11" s="440" t="s">
        <v>96</v>
      </c>
      <c r="G11" s="438" t="s">
        <v>100</v>
      </c>
      <c r="H11" s="438" t="s">
        <v>288</v>
      </c>
      <c r="I11" s="448" t="s">
        <v>319</v>
      </c>
      <c r="J11" s="438" t="s">
        <v>96</v>
      </c>
      <c r="K11" s="438" t="s">
        <v>99</v>
      </c>
      <c r="L11" s="438" t="s">
        <v>112</v>
      </c>
      <c r="M11" s="438" t="s">
        <v>310</v>
      </c>
      <c r="N11" s="448" t="s">
        <v>320</v>
      </c>
      <c r="O11" s="440" t="s">
        <v>290</v>
      </c>
      <c r="P11" s="440" t="s">
        <v>321</v>
      </c>
      <c r="Q11" s="189" t="s">
        <v>322</v>
      </c>
      <c r="R11" s="190">
        <v>1</v>
      </c>
      <c r="S11" s="191" t="s">
        <v>342</v>
      </c>
    </row>
    <row r="12" spans="1:19" s="191" customFormat="1" ht="52.5" customHeight="1" x14ac:dyDescent="0.25">
      <c r="A12" s="439"/>
      <c r="B12" s="441"/>
      <c r="C12" s="441"/>
      <c r="D12" s="441"/>
      <c r="E12" s="441"/>
      <c r="F12" s="441"/>
      <c r="G12" s="439"/>
      <c r="H12" s="439"/>
      <c r="I12" s="449"/>
      <c r="J12" s="439"/>
      <c r="K12" s="439"/>
      <c r="L12" s="439"/>
      <c r="M12" s="439"/>
      <c r="N12" s="449"/>
      <c r="O12" s="441"/>
      <c r="P12" s="441"/>
      <c r="Q12" s="192" t="s">
        <v>323</v>
      </c>
      <c r="R12" s="193">
        <v>1</v>
      </c>
      <c r="S12" s="194"/>
    </row>
    <row r="13" spans="1:19" s="191" customFormat="1" ht="133.5" customHeight="1" x14ac:dyDescent="0.25">
      <c r="A13" s="438" t="s">
        <v>324</v>
      </c>
      <c r="B13" s="440" t="s">
        <v>239</v>
      </c>
      <c r="C13" s="440" t="s">
        <v>325</v>
      </c>
      <c r="D13" s="440" t="s">
        <v>326</v>
      </c>
      <c r="E13" s="440" t="s">
        <v>327</v>
      </c>
      <c r="F13" s="440" t="s">
        <v>93</v>
      </c>
      <c r="G13" s="438" t="s">
        <v>99</v>
      </c>
      <c r="H13" s="438" t="s">
        <v>116</v>
      </c>
      <c r="I13" s="440" t="s">
        <v>328</v>
      </c>
      <c r="J13" s="438" t="s">
        <v>94</v>
      </c>
      <c r="K13" s="438" t="s">
        <v>67</v>
      </c>
      <c r="L13" s="438" t="s">
        <v>288</v>
      </c>
      <c r="M13" s="440" t="s">
        <v>204</v>
      </c>
      <c r="N13" s="440" t="s">
        <v>329</v>
      </c>
      <c r="O13" s="440" t="s">
        <v>290</v>
      </c>
      <c r="P13" s="440" t="s">
        <v>330</v>
      </c>
      <c r="Q13" s="189" t="s">
        <v>331</v>
      </c>
      <c r="R13" s="195">
        <v>1</v>
      </c>
      <c r="S13" s="191" t="s">
        <v>342</v>
      </c>
    </row>
    <row r="14" spans="1:19" s="191" customFormat="1" ht="116.25" customHeight="1" x14ac:dyDescent="0.25">
      <c r="A14" s="439"/>
      <c r="B14" s="441"/>
      <c r="C14" s="441"/>
      <c r="D14" s="441"/>
      <c r="E14" s="441"/>
      <c r="F14" s="441"/>
      <c r="G14" s="439"/>
      <c r="H14" s="439"/>
      <c r="I14" s="441"/>
      <c r="J14" s="439"/>
      <c r="K14" s="439"/>
      <c r="L14" s="439"/>
      <c r="M14" s="441"/>
      <c r="N14" s="441"/>
      <c r="O14" s="441"/>
      <c r="P14" s="441"/>
      <c r="Q14" s="189" t="s">
        <v>332</v>
      </c>
      <c r="R14" s="195">
        <v>0.7</v>
      </c>
      <c r="S14" s="196"/>
    </row>
    <row r="15" spans="1:19" s="178" customFormat="1" ht="198.75" customHeight="1" x14ac:dyDescent="0.25">
      <c r="A15" s="171" t="s">
        <v>333</v>
      </c>
      <c r="B15" s="172" t="s">
        <v>334</v>
      </c>
      <c r="C15" s="173" t="s">
        <v>335</v>
      </c>
      <c r="D15" s="173" t="s">
        <v>336</v>
      </c>
      <c r="E15" s="173" t="s">
        <v>337</v>
      </c>
      <c r="F15" s="172" t="s">
        <v>93</v>
      </c>
      <c r="G15" s="171" t="s">
        <v>100</v>
      </c>
      <c r="H15" s="171" t="s">
        <v>298</v>
      </c>
      <c r="I15" s="174" t="s">
        <v>299</v>
      </c>
      <c r="J15" s="171" t="s">
        <v>94</v>
      </c>
      <c r="K15" s="171" t="s">
        <v>99</v>
      </c>
      <c r="L15" s="171" t="s">
        <v>116</v>
      </c>
      <c r="M15" s="172" t="s">
        <v>338</v>
      </c>
      <c r="N15" s="174" t="s">
        <v>301</v>
      </c>
      <c r="O15" s="172" t="s">
        <v>339</v>
      </c>
      <c r="P15" s="172" t="s">
        <v>340</v>
      </c>
      <c r="Q15" s="179" t="s">
        <v>303</v>
      </c>
      <c r="R15" s="177">
        <v>1</v>
      </c>
      <c r="S15" s="178" t="s">
        <v>343</v>
      </c>
    </row>
    <row r="16" spans="1:19" ht="37.5" customHeight="1" x14ac:dyDescent="0.35">
      <c r="A16" s="180"/>
      <c r="B16" s="181"/>
      <c r="C16" s="182"/>
      <c r="D16" s="182"/>
      <c r="E16" s="182"/>
      <c r="F16" s="181"/>
      <c r="G16" s="180"/>
      <c r="H16" s="180"/>
    </row>
    <row r="17" spans="4:4" x14ac:dyDescent="0.35">
      <c r="D17" s="183"/>
    </row>
  </sheetData>
  <autoFilter ref="A7:R16" xr:uid="{00000000-0009-0000-0000-000000000000}"/>
  <mergeCells count="48">
    <mergeCell ref="N13:N14"/>
    <mergeCell ref="O13:O14"/>
    <mergeCell ref="P13:P14"/>
    <mergeCell ref="H13:H14"/>
    <mergeCell ref="I13:I14"/>
    <mergeCell ref="J13:J14"/>
    <mergeCell ref="K13:K14"/>
    <mergeCell ref="L13:L14"/>
    <mergeCell ref="M13:M14"/>
    <mergeCell ref="N11:N12"/>
    <mergeCell ref="O11:O12"/>
    <mergeCell ref="P11:P12"/>
    <mergeCell ref="A13:A14"/>
    <mergeCell ref="B13:B14"/>
    <mergeCell ref="C13:C14"/>
    <mergeCell ref="D13:D14"/>
    <mergeCell ref="E13:E14"/>
    <mergeCell ref="F13:F14"/>
    <mergeCell ref="G13:G14"/>
    <mergeCell ref="H11:H12"/>
    <mergeCell ref="I11:I12"/>
    <mergeCell ref="J11:J12"/>
    <mergeCell ref="K11:K12"/>
    <mergeCell ref="L11:L12"/>
    <mergeCell ref="M11:M12"/>
    <mergeCell ref="I6:I7"/>
    <mergeCell ref="J6:L6"/>
    <mergeCell ref="M6:R6"/>
    <mergeCell ref="A11:A12"/>
    <mergeCell ref="B11:B12"/>
    <mergeCell ref="C11:C12"/>
    <mergeCell ref="D11:D12"/>
    <mergeCell ref="E11:E12"/>
    <mergeCell ref="F11:F12"/>
    <mergeCell ref="G11:G12"/>
    <mergeCell ref="A6:A7"/>
    <mergeCell ref="B6:B7"/>
    <mergeCell ref="C6:C7"/>
    <mergeCell ref="D6:D7"/>
    <mergeCell ref="E6:E7"/>
    <mergeCell ref="F6:H6"/>
    <mergeCell ref="C1:O1"/>
    <mergeCell ref="C2:O2"/>
    <mergeCell ref="C3:O3"/>
    <mergeCell ref="A4:E4"/>
    <mergeCell ref="A5:E5"/>
    <mergeCell ref="F5:H5"/>
    <mergeCell ref="I5:R5"/>
  </mergeCells>
  <pageMargins left="0.70866141732283472" right="0.70866141732283472" top="0.74803149606299213" bottom="0.74803149606299213" header="0.31496062992125984" footer="0.31496062992125984"/>
  <pageSetup paperSize="5"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3"/>
  <dimension ref="A1:C21"/>
  <sheetViews>
    <sheetView showGridLines="0" workbookViewId="0">
      <selection sqref="A1:C21"/>
    </sheetView>
  </sheetViews>
  <sheetFormatPr baseColWidth="10" defaultColWidth="11.453125" defaultRowHeight="14.5" x14ac:dyDescent="0.35"/>
  <cols>
    <col min="1" max="1" width="11.453125" customWidth="1"/>
    <col min="2" max="2" width="60.54296875" customWidth="1"/>
    <col min="3" max="3" width="52.1796875" customWidth="1"/>
  </cols>
  <sheetData>
    <row r="1" spans="1:3" x14ac:dyDescent="0.35">
      <c r="A1" s="6" t="s">
        <v>4</v>
      </c>
      <c r="B1" s="7" t="s">
        <v>3</v>
      </c>
      <c r="C1" s="7" t="s">
        <v>5</v>
      </c>
    </row>
    <row r="2" spans="1:3" x14ac:dyDescent="0.35">
      <c r="A2" s="4">
        <v>1</v>
      </c>
      <c r="B2" s="8" t="s">
        <v>41</v>
      </c>
      <c r="C2" s="10" t="s">
        <v>87</v>
      </c>
    </row>
    <row r="3" spans="1:3" x14ac:dyDescent="0.35">
      <c r="A3" s="4">
        <v>2</v>
      </c>
      <c r="B3" s="8" t="s">
        <v>8</v>
      </c>
      <c r="C3" s="10" t="s">
        <v>74</v>
      </c>
    </row>
    <row r="4" spans="1:3" x14ac:dyDescent="0.35">
      <c r="A4" s="4">
        <v>3</v>
      </c>
      <c r="B4" s="8" t="s">
        <v>27</v>
      </c>
      <c r="C4" s="10" t="s">
        <v>78</v>
      </c>
    </row>
    <row r="5" spans="1:3" x14ac:dyDescent="0.35">
      <c r="A5" s="4">
        <v>4</v>
      </c>
      <c r="B5" s="8" t="s">
        <v>26</v>
      </c>
      <c r="C5" s="10" t="s">
        <v>70</v>
      </c>
    </row>
    <row r="6" spans="1:3" x14ac:dyDescent="0.35">
      <c r="A6" s="4">
        <v>5</v>
      </c>
      <c r="B6" s="8" t="s">
        <v>29</v>
      </c>
      <c r="C6" s="10" t="s">
        <v>79</v>
      </c>
    </row>
    <row r="7" spans="1:3" x14ac:dyDescent="0.35">
      <c r="A7" s="4">
        <v>6</v>
      </c>
      <c r="B7" s="8" t="s">
        <v>38</v>
      </c>
      <c r="C7" s="10" t="s">
        <v>83</v>
      </c>
    </row>
    <row r="8" spans="1:3" x14ac:dyDescent="0.35">
      <c r="A8" s="4">
        <v>7</v>
      </c>
      <c r="B8" s="8" t="s">
        <v>32</v>
      </c>
      <c r="C8" s="10" t="s">
        <v>75</v>
      </c>
    </row>
    <row r="9" spans="1:3" x14ac:dyDescent="0.35">
      <c r="A9" s="4">
        <v>8</v>
      </c>
      <c r="B9" s="8" t="s">
        <v>43</v>
      </c>
      <c r="C9" s="10" t="s">
        <v>85</v>
      </c>
    </row>
    <row r="10" spans="1:3" x14ac:dyDescent="0.35">
      <c r="A10" s="4">
        <v>9</v>
      </c>
      <c r="B10" s="8" t="s">
        <v>31</v>
      </c>
      <c r="C10" s="10" t="s">
        <v>81</v>
      </c>
    </row>
    <row r="11" spans="1:3" x14ac:dyDescent="0.35">
      <c r="A11" s="4">
        <v>10</v>
      </c>
      <c r="B11" s="8" t="s">
        <v>34</v>
      </c>
      <c r="C11" s="10" t="s">
        <v>71</v>
      </c>
    </row>
    <row r="12" spans="1:3" x14ac:dyDescent="0.35">
      <c r="A12" s="4">
        <v>11</v>
      </c>
      <c r="B12" s="8" t="s">
        <v>35</v>
      </c>
      <c r="C12" s="10" t="s">
        <v>84</v>
      </c>
    </row>
    <row r="13" spans="1:3" x14ac:dyDescent="0.35">
      <c r="A13" s="4">
        <v>12</v>
      </c>
      <c r="B13" s="8" t="s">
        <v>37</v>
      </c>
      <c r="C13" s="10" t="s">
        <v>88</v>
      </c>
    </row>
    <row r="14" spans="1:3" x14ac:dyDescent="0.35">
      <c r="A14" s="4">
        <v>13</v>
      </c>
      <c r="B14" s="8" t="s">
        <v>36</v>
      </c>
      <c r="C14" s="10" t="s">
        <v>86</v>
      </c>
    </row>
    <row r="15" spans="1:3" x14ac:dyDescent="0.35">
      <c r="A15" s="4">
        <v>14</v>
      </c>
      <c r="B15" s="8" t="s">
        <v>25</v>
      </c>
      <c r="C15" s="10" t="s">
        <v>77</v>
      </c>
    </row>
    <row r="16" spans="1:3" x14ac:dyDescent="0.35">
      <c r="A16" s="4">
        <v>15</v>
      </c>
      <c r="B16" s="8" t="s">
        <v>28</v>
      </c>
      <c r="C16" s="10" t="s">
        <v>80</v>
      </c>
    </row>
    <row r="17" spans="1:3" x14ac:dyDescent="0.35">
      <c r="A17" s="4">
        <v>16</v>
      </c>
      <c r="B17" s="8" t="s">
        <v>40</v>
      </c>
      <c r="C17" s="10" t="s">
        <v>72</v>
      </c>
    </row>
    <row r="18" spans="1:3" x14ac:dyDescent="0.35">
      <c r="A18" s="4">
        <v>17</v>
      </c>
      <c r="B18" s="8" t="s">
        <v>39</v>
      </c>
      <c r="C18" s="10" t="s">
        <v>82</v>
      </c>
    </row>
    <row r="19" spans="1:3" x14ac:dyDescent="0.35">
      <c r="A19" s="4">
        <v>18</v>
      </c>
      <c r="B19" s="8" t="s">
        <v>30</v>
      </c>
      <c r="C19" s="10" t="s">
        <v>76</v>
      </c>
    </row>
    <row r="20" spans="1:3" x14ac:dyDescent="0.35">
      <c r="A20" s="4">
        <v>19</v>
      </c>
      <c r="B20" s="8" t="s">
        <v>42</v>
      </c>
      <c r="C20" s="10" t="s">
        <v>75</v>
      </c>
    </row>
    <row r="21" spans="1:3" x14ac:dyDescent="0.35">
      <c r="A21" s="4">
        <v>20</v>
      </c>
      <c r="B21" s="8" t="s">
        <v>33</v>
      </c>
      <c r="C21" s="10" t="s">
        <v>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00"/>
  </sheetPr>
  <dimension ref="A1:O9"/>
  <sheetViews>
    <sheetView showGridLines="0" zoomScale="60" zoomScaleNormal="60" workbookViewId="0">
      <selection activeCell="F7" sqref="F7"/>
    </sheetView>
  </sheetViews>
  <sheetFormatPr baseColWidth="10" defaultRowHeight="14.5" x14ac:dyDescent="0.35"/>
  <cols>
    <col min="1" max="1" width="13.54296875" customWidth="1"/>
    <col min="2" max="15" width="15.81640625" customWidth="1"/>
  </cols>
  <sheetData>
    <row r="1" spans="1:15" ht="15" thickBot="1" x14ac:dyDescent="0.4"/>
    <row r="2" spans="1:15" s="400" customFormat="1" ht="33" customHeight="1" thickBot="1" x14ac:dyDescent="0.65">
      <c r="A2" s="677" t="s">
        <v>162</v>
      </c>
      <c r="B2" s="678"/>
      <c r="C2" s="678"/>
      <c r="D2" s="678"/>
      <c r="E2" s="678"/>
      <c r="F2" s="678"/>
      <c r="G2" s="679"/>
      <c r="H2" s="399"/>
      <c r="I2" s="677" t="s">
        <v>119</v>
      </c>
      <c r="J2" s="678"/>
      <c r="K2" s="678"/>
      <c r="L2" s="678"/>
      <c r="M2" s="678"/>
      <c r="N2" s="678"/>
      <c r="O2" s="679"/>
    </row>
    <row r="3" spans="1:15" x14ac:dyDescent="0.35">
      <c r="A3" s="21"/>
      <c r="B3" s="22"/>
      <c r="C3" s="680" t="s">
        <v>110</v>
      </c>
      <c r="D3" s="681"/>
      <c r="E3" s="681"/>
      <c r="F3" s="681"/>
      <c r="G3" s="682"/>
      <c r="H3" s="61"/>
      <c r="I3" s="21"/>
      <c r="J3" s="22"/>
      <c r="K3" s="680" t="s">
        <v>110</v>
      </c>
      <c r="L3" s="681"/>
      <c r="M3" s="681"/>
      <c r="N3" s="681"/>
      <c r="O3" s="682"/>
    </row>
    <row r="4" spans="1:15" ht="15.75" customHeight="1" x14ac:dyDescent="0.35">
      <c r="A4" s="23"/>
      <c r="B4" s="24"/>
      <c r="C4" s="25" t="s">
        <v>120</v>
      </c>
      <c r="D4" s="25" t="s">
        <v>98</v>
      </c>
      <c r="E4" s="25" t="s">
        <v>67</v>
      </c>
      <c r="F4" s="25" t="s">
        <v>99</v>
      </c>
      <c r="G4" s="26" t="s">
        <v>100</v>
      </c>
      <c r="H4" s="61"/>
      <c r="I4" s="23"/>
      <c r="J4" s="24"/>
      <c r="K4" s="25" t="s">
        <v>120</v>
      </c>
      <c r="L4" s="25" t="s">
        <v>98</v>
      </c>
      <c r="M4" s="25" t="s">
        <v>67</v>
      </c>
      <c r="N4" s="25" t="s">
        <v>99</v>
      </c>
      <c r="O4" s="26" t="s">
        <v>100</v>
      </c>
    </row>
    <row r="5" spans="1:15" ht="87" customHeight="1" x14ac:dyDescent="0.35">
      <c r="A5" s="683" t="s">
        <v>109</v>
      </c>
      <c r="B5" s="25" t="s">
        <v>118</v>
      </c>
      <c r="C5" s="27" t="str">
        <f>'3. R. Inherente'!K10</f>
        <v xml:space="preserve">                                                                                 </v>
      </c>
      <c r="D5" s="27" t="str">
        <f>'3. R. Inherente'!L10</f>
        <v xml:space="preserve">                                                                                 </v>
      </c>
      <c r="E5" s="27" t="str">
        <f>'3. R. Inherente'!M10</f>
        <v xml:space="preserve">                                                                                 </v>
      </c>
      <c r="F5" s="27" t="str">
        <f>'3. R. Inherente'!N10</f>
        <v xml:space="preserve">                                                                                 </v>
      </c>
      <c r="G5" s="28" t="str">
        <f>'3. R. Inherente'!O10</f>
        <v xml:space="preserve">                                                                                 </v>
      </c>
      <c r="H5" s="62"/>
      <c r="I5" s="683" t="s">
        <v>109</v>
      </c>
      <c r="J5" s="25" t="s">
        <v>118</v>
      </c>
      <c r="K5" s="152" t="str">
        <f>'5. Mapa residual'!L11</f>
        <v xml:space="preserve">                                                                               </v>
      </c>
      <c r="L5" s="152" t="str">
        <f>'5. Mapa residual'!M11</f>
        <v xml:space="preserve">                                                                               </v>
      </c>
      <c r="M5" s="152" t="str">
        <f>'5. Mapa residual'!N11</f>
        <v xml:space="preserve">                                                         </v>
      </c>
      <c r="N5" s="152" t="str">
        <f>'5. Mapa residual'!O11</f>
        <v xml:space="preserve">                                                                               </v>
      </c>
      <c r="O5" s="153" t="str">
        <f>'5. Mapa residual'!P11</f>
        <v xml:space="preserve">                                                                               </v>
      </c>
    </row>
    <row r="6" spans="1:15" ht="87" customHeight="1" x14ac:dyDescent="0.35">
      <c r="A6" s="684"/>
      <c r="B6" s="25" t="s">
        <v>116</v>
      </c>
      <c r="C6" s="29" t="str">
        <f>'3. R. Inherente'!K11</f>
        <v xml:space="preserve">                                                                                 </v>
      </c>
      <c r="D6" s="29" t="str">
        <f>'3. R. Inherente'!L11</f>
        <v xml:space="preserve">                                                                                 </v>
      </c>
      <c r="E6" s="27" t="str">
        <f>'3. R. Inherente'!M11</f>
        <v xml:space="preserve">                                                                                 </v>
      </c>
      <c r="F6" s="27" t="str">
        <f>'3. R. Inherente'!N11</f>
        <v xml:space="preserve">                                                                                 </v>
      </c>
      <c r="G6" s="28" t="str">
        <f>'3. R. Inherente'!O11</f>
        <v xml:space="preserve">                                                                                 </v>
      </c>
      <c r="H6" s="62"/>
      <c r="I6" s="684"/>
      <c r="J6" s="25" t="s">
        <v>116</v>
      </c>
      <c r="K6" s="29" t="str">
        <f>'5. Mapa residual'!L12</f>
        <v xml:space="preserve">                                                                               </v>
      </c>
      <c r="L6" s="29" t="str">
        <f>'5. Mapa residual'!M12</f>
        <v xml:space="preserve">                                                                               </v>
      </c>
      <c r="M6" s="27" t="str">
        <f>'5. Mapa residual'!N12</f>
        <v xml:space="preserve">                                                                               </v>
      </c>
      <c r="N6" s="27" t="str">
        <f>'5. Mapa residual'!O12</f>
        <v xml:space="preserve">                                                                               </v>
      </c>
      <c r="O6" s="28" t="str">
        <f>'5. Mapa residual'!P12</f>
        <v xml:space="preserve">                                                                               </v>
      </c>
    </row>
    <row r="7" spans="1:15" ht="87" customHeight="1" x14ac:dyDescent="0.35">
      <c r="A7" s="684"/>
      <c r="B7" s="25" t="s">
        <v>117</v>
      </c>
      <c r="C7" s="29" t="str">
        <f>'3. R. Inherente'!K12</f>
        <v xml:space="preserve">     6 7                                                                           </v>
      </c>
      <c r="D7" s="29" t="str">
        <f>'3. R. Inherente'!L12</f>
        <v xml:space="preserve">                                                                                 </v>
      </c>
      <c r="E7" s="29" t="str">
        <f>'3. R. Inherente'!M12</f>
        <v xml:space="preserve">1    5          15  17 18   21  23  25 26
 27
  29 30                                                    </v>
      </c>
      <c r="F7" s="27" t="str">
        <f>'3. R. Inherente'!N12</f>
        <v xml:space="preserve"> 2 3 4    8 9
 10
 11 12 13 14  16   19 20  22  24    28                                                      </v>
      </c>
      <c r="G7" s="28" t="str">
        <f>'3. R. Inherente'!O12</f>
        <v xml:space="preserve">                                                                                 </v>
      </c>
      <c r="H7" s="62"/>
      <c r="I7" s="684"/>
      <c r="J7" s="25" t="s">
        <v>117</v>
      </c>
      <c r="K7" s="29" t="str">
        <f>'5. Mapa residual'!L13</f>
        <v xml:space="preserve">                                                                               </v>
      </c>
      <c r="L7" s="29" t="str">
        <f>'5. Mapa residual'!M13</f>
        <v xml:space="preserve">                                                                               </v>
      </c>
      <c r="M7" s="29" t="str">
        <f>'5. Mapa residual'!N13</f>
        <v xml:space="preserve">    5   8                                                                        </v>
      </c>
      <c r="N7" s="27" t="str">
        <f>'5. Mapa residual'!O13</f>
        <v xml:space="preserve">                                                                               </v>
      </c>
      <c r="O7" s="28" t="str">
        <f>'5. Mapa residual'!P13</f>
        <v xml:space="preserve">                                                                               </v>
      </c>
    </row>
    <row r="8" spans="1:15" ht="87" customHeight="1" x14ac:dyDescent="0.35">
      <c r="A8" s="684"/>
      <c r="B8" s="25" t="s">
        <v>112</v>
      </c>
      <c r="C8" s="30" t="str">
        <f>'3. R. Inherente'!K13</f>
        <v xml:space="preserve">                                                                                 </v>
      </c>
      <c r="D8" s="29" t="str">
        <f>'3. R. Inherente'!L13</f>
        <v xml:space="preserve">                                                                                 </v>
      </c>
      <c r="E8" s="29" t="str">
        <f>'3. R. Inherente'!M13</f>
        <v xml:space="preserve">                                                                                 </v>
      </c>
      <c r="F8" s="27" t="str">
        <f>'3. R. Inherente'!N13</f>
        <v xml:space="preserve">                                                                                 </v>
      </c>
      <c r="G8" s="28" t="str">
        <f>'3. R. Inherente'!O13</f>
        <v xml:space="preserve">                                                                                 </v>
      </c>
      <c r="H8" s="62"/>
      <c r="I8" s="684"/>
      <c r="J8" s="25" t="s">
        <v>112</v>
      </c>
      <c r="K8" s="30" t="str">
        <f>'5. Mapa residual'!L14</f>
        <v xml:space="preserve">     6 7                                                                         </v>
      </c>
      <c r="L8" s="29" t="str">
        <f>'5. Mapa residual'!M14</f>
        <v xml:space="preserve">                                                                               </v>
      </c>
      <c r="M8" s="29" t="str">
        <f>'5. Mapa residual'!N14</f>
        <v xml:space="preserve">1 2 3                                                                             </v>
      </c>
      <c r="N8" s="27" t="str">
        <f>'5. Mapa residual'!O14</f>
        <v xml:space="preserve">   4     9
 10
 11 12 13 14 15 16 17 18 19 20 21 22 23 24 25 26
 28 29 30                                                   </v>
      </c>
      <c r="O8" s="28" t="str">
        <f>'5. Mapa residual'!P14</f>
        <v xml:space="preserve">                                                                               </v>
      </c>
    </row>
    <row r="9" spans="1:15" ht="87" customHeight="1" thickBot="1" x14ac:dyDescent="0.4">
      <c r="A9" s="685"/>
      <c r="B9" s="31" t="s">
        <v>114</v>
      </c>
      <c r="C9" s="32" t="str">
        <f>'3. R. Inherente'!K14</f>
        <v xml:space="preserve">                                                                                 </v>
      </c>
      <c r="D9" s="32" t="str">
        <f>'3. R. Inherente'!L14</f>
        <v xml:space="preserve">                                                                                 </v>
      </c>
      <c r="E9" s="33" t="str">
        <f>'3. R. Inherente'!M14</f>
        <v xml:space="preserve">                                                                                 </v>
      </c>
      <c r="F9" s="34" t="str">
        <f>'3. R. Inherente'!N14</f>
        <v xml:space="preserve">                                                                                 </v>
      </c>
      <c r="G9" s="35" t="str">
        <f>'3. R. Inherente'!O14</f>
        <v xml:space="preserve">                                                                                 </v>
      </c>
      <c r="H9" s="62"/>
      <c r="I9" s="685"/>
      <c r="J9" s="31" t="s">
        <v>114</v>
      </c>
      <c r="K9" s="32" t="str">
        <f>'5. Mapa residual'!L15</f>
        <v xml:space="preserve">                                                                               </v>
      </c>
      <c r="L9" s="32" t="str">
        <f>'5. Mapa residual'!M15</f>
        <v xml:space="preserve">                                                                               </v>
      </c>
      <c r="M9" s="33" t="str">
        <f>'5. Mapa residual'!N15</f>
        <v xml:space="preserve">                                                                               </v>
      </c>
      <c r="N9" s="34" t="str">
        <f>'5. Mapa residual'!O15</f>
        <v xml:space="preserve">                                                                               </v>
      </c>
      <c r="O9" s="35" t="str">
        <f>'5. Mapa residual'!P15</f>
        <v xml:space="preserve">                                                         </v>
      </c>
    </row>
  </sheetData>
  <mergeCells count="6">
    <mergeCell ref="I2:O2"/>
    <mergeCell ref="K3:O3"/>
    <mergeCell ref="I5:I9"/>
    <mergeCell ref="A2:G2"/>
    <mergeCell ref="C3:G3"/>
    <mergeCell ref="A5:A9"/>
  </mergeCell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D92DE"/>
  </sheetPr>
  <dimension ref="A1:AJ26"/>
  <sheetViews>
    <sheetView topLeftCell="A3" zoomScale="50" zoomScaleNormal="50" workbookViewId="0">
      <selection activeCell="X9" sqref="X9"/>
    </sheetView>
  </sheetViews>
  <sheetFormatPr baseColWidth="10" defaultRowHeight="13" x14ac:dyDescent="0.3"/>
  <cols>
    <col min="1" max="1" width="31.54296875" style="402" customWidth="1"/>
    <col min="2" max="2" width="25.54296875" style="402" customWidth="1"/>
    <col min="3" max="3" width="26.453125" style="402" customWidth="1"/>
    <col min="4" max="15" width="10.90625" style="402"/>
    <col min="16" max="16" width="14" style="402" customWidth="1"/>
    <col min="17" max="19" width="10.90625" style="402"/>
    <col min="20" max="20" width="26.453125" style="402" customWidth="1"/>
    <col min="21" max="23" width="10.90625" style="402"/>
    <col min="24" max="24" width="23.54296875" style="402" customWidth="1"/>
    <col min="25" max="25" width="10.90625" style="402"/>
    <col min="26" max="26" width="27.1796875" style="402" customWidth="1"/>
    <col min="27" max="27" width="10.90625" style="402"/>
    <col min="28" max="28" width="19.81640625" style="402" customWidth="1"/>
    <col min="29" max="29" width="10.81640625" style="402"/>
    <col min="30" max="30" width="18" style="402" customWidth="1"/>
    <col min="31" max="31" width="10.81640625" style="402"/>
    <col min="32" max="32" width="10.90625" style="402"/>
    <col min="33" max="33" width="10.81640625" style="402"/>
    <col min="34" max="34" width="19.81640625" style="402" customWidth="1"/>
    <col min="35" max="16384" width="10.90625" style="402"/>
  </cols>
  <sheetData>
    <row r="1" spans="1:36" ht="30.75" customHeight="1" thickBot="1" x14ac:dyDescent="0.35">
      <c r="A1" s="686" t="s">
        <v>195</v>
      </c>
      <c r="B1" s="686"/>
      <c r="D1" s="403" t="s">
        <v>237</v>
      </c>
      <c r="E1" s="692" t="s">
        <v>196</v>
      </c>
      <c r="F1" s="693"/>
      <c r="G1" s="693"/>
      <c r="H1" s="694"/>
    </row>
    <row r="2" spans="1:36" ht="52" x14ac:dyDescent="0.3">
      <c r="B2" s="84" t="s">
        <v>197</v>
      </c>
      <c r="C2" s="84"/>
      <c r="E2" s="690" t="s">
        <v>171</v>
      </c>
      <c r="F2" s="690"/>
      <c r="G2" s="690"/>
      <c r="H2" s="690"/>
      <c r="I2" s="691"/>
      <c r="K2" s="691" t="s">
        <v>198</v>
      </c>
      <c r="L2" s="691"/>
      <c r="M2" s="691"/>
      <c r="O2" s="691" t="s">
        <v>173</v>
      </c>
      <c r="P2" s="691"/>
      <c r="R2" s="77" t="s">
        <v>199</v>
      </c>
      <c r="T2" s="77" t="s">
        <v>200</v>
      </c>
      <c r="V2" s="63" t="s">
        <v>201</v>
      </c>
      <c r="X2" s="63" t="s">
        <v>58</v>
      </c>
      <c r="Z2" s="63" t="s">
        <v>246</v>
      </c>
      <c r="AB2" s="63" t="s">
        <v>9</v>
      </c>
      <c r="AD2" s="63" t="s">
        <v>44</v>
      </c>
      <c r="AF2" s="63" t="s">
        <v>51</v>
      </c>
      <c r="AH2" s="63" t="s">
        <v>55</v>
      </c>
      <c r="AJ2" s="63" t="s">
        <v>278</v>
      </c>
    </row>
    <row r="3" spans="1:36" ht="38.25" customHeight="1" thickBot="1" x14ac:dyDescent="0.35">
      <c r="A3" s="78" t="s">
        <v>202</v>
      </c>
      <c r="B3" s="84" t="s">
        <v>202</v>
      </c>
      <c r="C3" s="84" t="s">
        <v>197</v>
      </c>
      <c r="E3" s="79" t="s">
        <v>10</v>
      </c>
      <c r="F3" s="79" t="s">
        <v>172</v>
      </c>
      <c r="H3" s="79" t="s">
        <v>174</v>
      </c>
      <c r="I3" s="79" t="s">
        <v>175</v>
      </c>
      <c r="K3" s="77" t="s">
        <v>176</v>
      </c>
      <c r="L3" s="77" t="s">
        <v>177</v>
      </c>
      <c r="M3" s="77" t="s">
        <v>178</v>
      </c>
      <c r="O3" s="82" t="s">
        <v>10</v>
      </c>
      <c r="P3" s="82" t="s">
        <v>203</v>
      </c>
      <c r="R3" s="78" t="s">
        <v>204</v>
      </c>
      <c r="T3" s="404" t="s">
        <v>124</v>
      </c>
      <c r="V3" s="405" t="s">
        <v>205</v>
      </c>
      <c r="X3" s="405" t="s">
        <v>238</v>
      </c>
      <c r="Z3" s="405" t="s">
        <v>418</v>
      </c>
      <c r="AB3" s="405" t="s">
        <v>19</v>
      </c>
      <c r="AD3" s="405" t="s">
        <v>45</v>
      </c>
      <c r="AF3" s="405" t="s">
        <v>56</v>
      </c>
      <c r="AH3" s="405" t="s">
        <v>61</v>
      </c>
      <c r="AI3" s="406"/>
      <c r="AJ3" s="405" t="s">
        <v>345</v>
      </c>
    </row>
    <row r="4" spans="1:36" ht="35.15" customHeight="1" x14ac:dyDescent="0.3">
      <c r="A4" s="83" t="s">
        <v>206</v>
      </c>
      <c r="B4" s="86" t="s">
        <v>206</v>
      </c>
      <c r="C4" s="94" t="s">
        <v>58</v>
      </c>
      <c r="E4" s="78" t="s">
        <v>11</v>
      </c>
      <c r="F4" s="80">
        <v>0.25</v>
      </c>
      <c r="H4" s="78" t="s">
        <v>66</v>
      </c>
      <c r="I4" s="80">
        <v>0.25</v>
      </c>
      <c r="K4" s="78" t="s">
        <v>207</v>
      </c>
      <c r="L4" s="78" t="s">
        <v>208</v>
      </c>
      <c r="M4" s="78" t="s">
        <v>209</v>
      </c>
      <c r="O4" s="78" t="s">
        <v>11</v>
      </c>
      <c r="P4" s="97" t="s">
        <v>109</v>
      </c>
      <c r="R4" s="78" t="s">
        <v>210</v>
      </c>
      <c r="T4" s="404" t="s">
        <v>123</v>
      </c>
      <c r="V4" s="405" t="s">
        <v>211</v>
      </c>
      <c r="X4" s="405" t="s">
        <v>405</v>
      </c>
      <c r="Z4" s="405" t="s">
        <v>419</v>
      </c>
      <c r="AB4" s="405" t="s">
        <v>17</v>
      </c>
      <c r="AD4" s="405" t="s">
        <v>46</v>
      </c>
      <c r="AF4" s="405" t="s">
        <v>57</v>
      </c>
      <c r="AH4" s="405" t="s">
        <v>62</v>
      </c>
      <c r="AI4" s="406"/>
      <c r="AJ4" s="405" t="s">
        <v>346</v>
      </c>
    </row>
    <row r="5" spans="1:36" ht="35.15" customHeight="1" thickBot="1" x14ac:dyDescent="0.35">
      <c r="A5" s="83" t="s">
        <v>212</v>
      </c>
      <c r="B5" s="89"/>
      <c r="C5" s="95"/>
      <c r="E5" s="78" t="s">
        <v>12</v>
      </c>
      <c r="F5" s="80">
        <v>0.15</v>
      </c>
      <c r="H5" s="78" t="s">
        <v>65</v>
      </c>
      <c r="I5" s="80">
        <v>0.15</v>
      </c>
      <c r="K5" s="78" t="s">
        <v>213</v>
      </c>
      <c r="L5" s="78" t="s">
        <v>214</v>
      </c>
      <c r="M5" s="78" t="s">
        <v>215</v>
      </c>
      <c r="O5" s="78" t="s">
        <v>12</v>
      </c>
      <c r="P5" s="97" t="s">
        <v>109</v>
      </c>
      <c r="R5" s="78" t="s">
        <v>216</v>
      </c>
      <c r="T5" s="404" t="s">
        <v>122</v>
      </c>
      <c r="V5" s="405" t="s">
        <v>217</v>
      </c>
      <c r="X5" s="405" t="s">
        <v>240</v>
      </c>
      <c r="Z5" s="405" t="s">
        <v>420</v>
      </c>
      <c r="AB5" s="405" t="s">
        <v>15</v>
      </c>
      <c r="AD5" s="405" t="s">
        <v>47</v>
      </c>
      <c r="AF5" s="405" t="s">
        <v>58</v>
      </c>
      <c r="AH5" s="405" t="s">
        <v>63</v>
      </c>
      <c r="AI5" s="406"/>
      <c r="AJ5" s="405" t="s">
        <v>347</v>
      </c>
    </row>
    <row r="6" spans="1:36" ht="35.15" customHeight="1" x14ac:dyDescent="0.3">
      <c r="A6" s="83" t="s">
        <v>218</v>
      </c>
      <c r="B6" s="91" t="s">
        <v>212</v>
      </c>
      <c r="C6" s="96" t="s">
        <v>219</v>
      </c>
      <c r="E6" s="78" t="s">
        <v>13</v>
      </c>
      <c r="F6" s="80">
        <v>0.1</v>
      </c>
      <c r="H6" s="78"/>
      <c r="I6" s="78"/>
      <c r="K6" s="78"/>
      <c r="L6" s="78"/>
      <c r="M6" s="78"/>
      <c r="O6" s="78" t="s">
        <v>13</v>
      </c>
      <c r="P6" s="97" t="s">
        <v>110</v>
      </c>
      <c r="R6" s="78" t="s">
        <v>220</v>
      </c>
      <c r="T6" s="404" t="s">
        <v>221</v>
      </c>
      <c r="V6" s="78"/>
      <c r="X6" s="405" t="s">
        <v>241</v>
      </c>
      <c r="Z6" s="405" t="s">
        <v>421</v>
      </c>
      <c r="AB6" s="405" t="s">
        <v>16</v>
      </c>
      <c r="AD6" s="405" t="s">
        <v>48</v>
      </c>
      <c r="AF6" s="405" t="s">
        <v>59</v>
      </c>
      <c r="AH6" s="405" t="s">
        <v>52</v>
      </c>
      <c r="AI6" s="406"/>
    </row>
    <row r="7" spans="1:36" ht="35.15" customHeight="1" thickBot="1" x14ac:dyDescent="0.35">
      <c r="A7" s="83" t="s">
        <v>222</v>
      </c>
      <c r="B7" s="89"/>
      <c r="C7" s="95"/>
      <c r="E7" s="78"/>
      <c r="F7" s="80"/>
      <c r="O7" s="81"/>
      <c r="R7" s="78" t="s">
        <v>223</v>
      </c>
      <c r="X7" s="405" t="s">
        <v>242</v>
      </c>
      <c r="Z7" s="405" t="s">
        <v>422</v>
      </c>
      <c r="AB7" s="405" t="s">
        <v>18</v>
      </c>
      <c r="AD7" s="405" t="s">
        <v>49</v>
      </c>
      <c r="AF7" s="405" t="s">
        <v>24</v>
      </c>
      <c r="AH7" s="405" t="s">
        <v>53</v>
      </c>
      <c r="AI7" s="406"/>
    </row>
    <row r="8" spans="1:36" ht="35.15" customHeight="1" x14ac:dyDescent="0.3">
      <c r="A8" s="83" t="s">
        <v>224</v>
      </c>
      <c r="B8" s="91" t="s">
        <v>218</v>
      </c>
      <c r="C8" s="96" t="s">
        <v>225</v>
      </c>
      <c r="R8" s="78"/>
      <c r="X8" s="405" t="s">
        <v>415</v>
      </c>
      <c r="Z8" s="405"/>
      <c r="AB8" s="405" t="s">
        <v>24</v>
      </c>
      <c r="AD8" s="405" t="s">
        <v>50</v>
      </c>
      <c r="AF8" s="405" t="s">
        <v>60</v>
      </c>
      <c r="AH8" s="405" t="s">
        <v>64</v>
      </c>
      <c r="AI8" s="406"/>
    </row>
    <row r="9" spans="1:36" ht="35.15" customHeight="1" thickBot="1" x14ac:dyDescent="0.35">
      <c r="A9" s="83" t="s">
        <v>226</v>
      </c>
      <c r="B9" s="407"/>
      <c r="C9" s="95"/>
      <c r="X9" s="405" t="s">
        <v>448</v>
      </c>
      <c r="Z9" s="405"/>
      <c r="AB9" s="405" t="s">
        <v>22</v>
      </c>
      <c r="AH9" s="405" t="s">
        <v>54</v>
      </c>
      <c r="AI9" s="406"/>
    </row>
    <row r="10" spans="1:36" ht="35.15" customHeight="1" x14ac:dyDescent="0.3">
      <c r="A10" s="83" t="s">
        <v>227</v>
      </c>
      <c r="B10" s="91" t="s">
        <v>222</v>
      </c>
      <c r="C10" s="96" t="s">
        <v>228</v>
      </c>
      <c r="X10" s="405" t="s">
        <v>406</v>
      </c>
      <c r="Z10" s="405"/>
      <c r="AB10" s="405" t="s">
        <v>20</v>
      </c>
      <c r="AI10" s="406"/>
    </row>
    <row r="11" spans="1:36" ht="35.15" customHeight="1" thickBot="1" x14ac:dyDescent="0.35">
      <c r="A11" s="85"/>
      <c r="B11" s="89"/>
      <c r="C11" s="95"/>
      <c r="X11" s="405" t="s">
        <v>411</v>
      </c>
      <c r="Z11" s="405"/>
      <c r="AB11" s="405" t="s">
        <v>21</v>
      </c>
      <c r="AI11" s="406"/>
    </row>
    <row r="12" spans="1:36" ht="35.15" customHeight="1" x14ac:dyDescent="0.3">
      <c r="B12" s="91" t="s">
        <v>224</v>
      </c>
      <c r="C12" s="92" t="s">
        <v>58</v>
      </c>
      <c r="R12" s="687" t="s">
        <v>230</v>
      </c>
      <c r="S12" s="688"/>
      <c r="T12" s="689"/>
      <c r="X12" s="405" t="s">
        <v>104</v>
      </c>
      <c r="Z12" s="405"/>
      <c r="AB12" s="405" t="s">
        <v>23</v>
      </c>
      <c r="AI12" s="406"/>
    </row>
    <row r="13" spans="1:36" ht="35.15" customHeight="1" x14ac:dyDescent="0.3">
      <c r="B13" s="408"/>
      <c r="C13" s="88" t="s">
        <v>219</v>
      </c>
      <c r="R13" s="409" t="s">
        <v>140</v>
      </c>
      <c r="S13" s="410" t="s">
        <v>231</v>
      </c>
      <c r="T13" s="411" t="s">
        <v>232</v>
      </c>
      <c r="X13" s="405" t="s">
        <v>243</v>
      </c>
      <c r="Z13" s="405" t="s">
        <v>247</v>
      </c>
      <c r="AB13" s="406"/>
      <c r="AD13" s="406"/>
      <c r="AF13" s="406"/>
      <c r="AH13" s="406"/>
      <c r="AI13" s="406"/>
    </row>
    <row r="14" spans="1:36" ht="35.15" customHeight="1" x14ac:dyDescent="0.3">
      <c r="B14" s="87"/>
      <c r="C14" s="88" t="s">
        <v>225</v>
      </c>
      <c r="R14" s="412" t="s">
        <v>114</v>
      </c>
      <c r="S14" s="413">
        <v>0.01</v>
      </c>
      <c r="T14" s="414">
        <v>0.2</v>
      </c>
      <c r="X14" s="405" t="s">
        <v>244</v>
      </c>
      <c r="Z14" s="405" t="s">
        <v>248</v>
      </c>
    </row>
    <row r="15" spans="1:36" ht="35.15" customHeight="1" x14ac:dyDescent="0.3">
      <c r="B15" s="87"/>
      <c r="C15" s="88" t="s">
        <v>228</v>
      </c>
      <c r="R15" s="415" t="s">
        <v>112</v>
      </c>
      <c r="S15" s="413">
        <v>0.21</v>
      </c>
      <c r="T15" s="414">
        <v>0.4</v>
      </c>
      <c r="X15" s="405" t="s">
        <v>410</v>
      </c>
      <c r="Z15" s="405" t="s">
        <v>249</v>
      </c>
    </row>
    <row r="16" spans="1:36" ht="35.15" customHeight="1" x14ac:dyDescent="0.3">
      <c r="B16" s="87"/>
      <c r="C16" s="88" t="s">
        <v>229</v>
      </c>
      <c r="R16" s="416" t="s">
        <v>117</v>
      </c>
      <c r="S16" s="413">
        <v>0.41</v>
      </c>
      <c r="T16" s="414">
        <v>0.6</v>
      </c>
      <c r="X16" s="405" t="s">
        <v>245</v>
      </c>
      <c r="Z16" s="405"/>
    </row>
    <row r="17" spans="2:24" ht="35.15" customHeight="1" thickBot="1" x14ac:dyDescent="0.35">
      <c r="B17" s="89"/>
      <c r="C17" s="90"/>
      <c r="R17" s="417" t="s">
        <v>116</v>
      </c>
      <c r="S17" s="413">
        <v>0.61</v>
      </c>
      <c r="T17" s="414">
        <v>0.8</v>
      </c>
      <c r="X17" s="405" t="s">
        <v>407</v>
      </c>
    </row>
    <row r="18" spans="2:24" ht="35.15" customHeight="1" x14ac:dyDescent="0.3">
      <c r="B18" s="91" t="s">
        <v>226</v>
      </c>
      <c r="C18" s="92" t="s">
        <v>58</v>
      </c>
      <c r="R18" s="418" t="s">
        <v>118</v>
      </c>
      <c r="S18" s="413">
        <v>0.81</v>
      </c>
      <c r="T18" s="414">
        <v>1</v>
      </c>
      <c r="X18" s="405" t="s">
        <v>414</v>
      </c>
    </row>
    <row r="19" spans="2:24" ht="35.15" customHeight="1" x14ac:dyDescent="0.3">
      <c r="B19" s="87"/>
      <c r="C19" s="88" t="s">
        <v>219</v>
      </c>
    </row>
    <row r="20" spans="2:24" ht="35.15" customHeight="1" x14ac:dyDescent="0.3">
      <c r="B20" s="87"/>
      <c r="C20" s="88" t="s">
        <v>225</v>
      </c>
    </row>
    <row r="21" spans="2:24" ht="35.15" customHeight="1" x14ac:dyDescent="0.3">
      <c r="B21" s="87"/>
      <c r="C21" s="88" t="s">
        <v>228</v>
      </c>
    </row>
    <row r="22" spans="2:24" ht="15" customHeight="1" x14ac:dyDescent="0.3">
      <c r="B22" s="87"/>
      <c r="C22" s="88" t="s">
        <v>229</v>
      </c>
    </row>
    <row r="23" spans="2:24" ht="13.5" thickBot="1" x14ac:dyDescent="0.35">
      <c r="B23" s="407"/>
      <c r="C23" s="93"/>
    </row>
    <row r="24" spans="2:24" ht="11.25" customHeight="1" x14ac:dyDescent="0.3">
      <c r="B24" s="91" t="s">
        <v>227</v>
      </c>
      <c r="C24" s="92" t="s">
        <v>229</v>
      </c>
    </row>
    <row r="25" spans="2:24" ht="12.75" customHeight="1" x14ac:dyDescent="0.3">
      <c r="B25" s="87"/>
      <c r="C25" s="88" t="s">
        <v>219</v>
      </c>
    </row>
    <row r="26" spans="2:24" ht="13.5" thickBot="1" x14ac:dyDescent="0.35">
      <c r="B26" s="89"/>
      <c r="C26" s="90"/>
    </row>
  </sheetData>
  <mergeCells count="6">
    <mergeCell ref="A1:B1"/>
    <mergeCell ref="R12:T12"/>
    <mergeCell ref="E2:I2"/>
    <mergeCell ref="K2:M2"/>
    <mergeCell ref="O2:P2"/>
    <mergeCell ref="E1:H1"/>
  </mergeCells>
  <hyperlinks>
    <hyperlink ref="D1" location="OPCIONES!A1" display="OPCIONES" xr:uid="{00000000-0004-0000-0B00-000000000000}"/>
  </hyperlink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V36"/>
  <sheetViews>
    <sheetView showGridLines="0" zoomScale="50" zoomScaleNormal="50" workbookViewId="0">
      <selection activeCell="Q22" sqref="Q22"/>
    </sheetView>
  </sheetViews>
  <sheetFormatPr baseColWidth="10" defaultRowHeight="14.5" x14ac:dyDescent="0.35"/>
  <cols>
    <col min="1" max="1" width="6.1796875" customWidth="1"/>
    <col min="15" max="15" width="5.54296875" customWidth="1"/>
  </cols>
  <sheetData>
    <row r="1" spans="1:18" ht="15" thickBot="1" x14ac:dyDescent="0.4"/>
    <row r="2" spans="1:18" ht="15" thickBot="1" x14ac:dyDescent="0.4">
      <c r="A2" s="111"/>
      <c r="B2" s="103"/>
      <c r="C2" s="104"/>
      <c r="D2" s="104"/>
      <c r="E2" s="104"/>
      <c r="F2" s="104"/>
      <c r="G2" s="104"/>
      <c r="H2" s="104"/>
      <c r="I2" s="104"/>
      <c r="J2" s="104"/>
      <c r="K2" s="104"/>
      <c r="L2" s="104"/>
      <c r="M2" s="104"/>
      <c r="N2" s="104"/>
      <c r="O2" s="104"/>
      <c r="P2" s="104"/>
      <c r="Q2" s="104"/>
      <c r="R2" s="105"/>
    </row>
    <row r="3" spans="1:18" ht="15" customHeight="1" x14ac:dyDescent="0.35">
      <c r="A3" s="111"/>
      <c r="B3" s="456" t="s">
        <v>354</v>
      </c>
      <c r="C3" s="457"/>
      <c r="D3" s="457"/>
      <c r="E3" s="457"/>
      <c r="F3" s="457"/>
      <c r="G3" s="457"/>
      <c r="H3" s="457"/>
      <c r="I3" s="457"/>
      <c r="J3" s="457"/>
      <c r="K3" s="457"/>
      <c r="L3" s="457"/>
      <c r="M3" s="457"/>
      <c r="N3" s="457"/>
      <c r="O3" s="457"/>
      <c r="P3" s="457"/>
      <c r="Q3" s="457"/>
      <c r="R3" s="458"/>
    </row>
    <row r="4" spans="1:18" ht="15" customHeight="1" x14ac:dyDescent="0.35">
      <c r="A4" s="111"/>
      <c r="B4" s="459"/>
      <c r="C4" s="460"/>
      <c r="D4" s="460"/>
      <c r="E4" s="460"/>
      <c r="F4" s="460"/>
      <c r="G4" s="460"/>
      <c r="H4" s="460"/>
      <c r="I4" s="460"/>
      <c r="J4" s="460"/>
      <c r="K4" s="460"/>
      <c r="L4" s="460"/>
      <c r="M4" s="460"/>
      <c r="N4" s="460"/>
      <c r="O4" s="460"/>
      <c r="P4" s="460"/>
      <c r="Q4" s="460"/>
      <c r="R4" s="461"/>
    </row>
    <row r="5" spans="1:18" ht="15" customHeight="1" x14ac:dyDescent="0.35">
      <c r="A5" s="111"/>
      <c r="B5" s="459"/>
      <c r="C5" s="460"/>
      <c r="D5" s="460"/>
      <c r="E5" s="460"/>
      <c r="F5" s="460"/>
      <c r="G5" s="460"/>
      <c r="H5" s="460"/>
      <c r="I5" s="460"/>
      <c r="J5" s="460"/>
      <c r="K5" s="460"/>
      <c r="L5" s="460"/>
      <c r="M5" s="460"/>
      <c r="N5" s="460"/>
      <c r="O5" s="460"/>
      <c r="P5" s="460"/>
      <c r="Q5" s="460"/>
      <c r="R5" s="461"/>
    </row>
    <row r="6" spans="1:18" ht="15.75" customHeight="1" thickBot="1" x14ac:dyDescent="0.4">
      <c r="A6" s="111"/>
      <c r="B6" s="462"/>
      <c r="C6" s="463"/>
      <c r="D6" s="463"/>
      <c r="E6" s="463"/>
      <c r="F6" s="463"/>
      <c r="G6" s="463"/>
      <c r="H6" s="463"/>
      <c r="I6" s="463"/>
      <c r="J6" s="463"/>
      <c r="K6" s="463"/>
      <c r="L6" s="463"/>
      <c r="M6" s="463"/>
      <c r="N6" s="463"/>
      <c r="O6" s="463"/>
      <c r="P6" s="463"/>
      <c r="Q6" s="463"/>
      <c r="R6" s="464"/>
    </row>
    <row r="7" spans="1:18" ht="15" thickBot="1" x14ac:dyDescent="0.4">
      <c r="A7" s="111"/>
      <c r="B7" s="106"/>
      <c r="R7" s="107"/>
    </row>
    <row r="8" spans="1:18" ht="14.5" customHeight="1" x14ac:dyDescent="0.35">
      <c r="A8" s="111"/>
      <c r="B8" s="106"/>
      <c r="C8" s="465"/>
      <c r="D8" s="466"/>
      <c r="E8" s="466"/>
      <c r="F8" s="466"/>
      <c r="G8" s="466"/>
      <c r="H8" s="466"/>
      <c r="I8" s="466"/>
      <c r="J8" s="466"/>
      <c r="K8" s="466"/>
      <c r="L8" s="466"/>
      <c r="M8" s="466"/>
      <c r="N8" s="466"/>
      <c r="O8" s="466"/>
      <c r="P8" s="466"/>
      <c r="Q8" s="467"/>
      <c r="R8" s="107"/>
    </row>
    <row r="9" spans="1:18" ht="15" customHeight="1" x14ac:dyDescent="0.35">
      <c r="A9" s="111"/>
      <c r="B9" s="106"/>
      <c r="C9" s="468"/>
      <c r="D9" s="469"/>
      <c r="E9" s="469"/>
      <c r="F9" s="469"/>
      <c r="G9" s="469"/>
      <c r="H9" s="469"/>
      <c r="I9" s="469"/>
      <c r="J9" s="469"/>
      <c r="K9" s="469"/>
      <c r="L9" s="469"/>
      <c r="M9" s="469"/>
      <c r="N9" s="469"/>
      <c r="O9" s="469"/>
      <c r="P9" s="469"/>
      <c r="Q9" s="470"/>
      <c r="R9" s="107"/>
    </row>
    <row r="10" spans="1:18" ht="15" customHeight="1" x14ac:dyDescent="0.35">
      <c r="A10" s="111"/>
      <c r="B10" s="106"/>
      <c r="C10" s="468"/>
      <c r="D10" s="469"/>
      <c r="E10" s="469"/>
      <c r="F10" s="469"/>
      <c r="G10" s="469"/>
      <c r="H10" s="469"/>
      <c r="I10" s="469"/>
      <c r="J10" s="469"/>
      <c r="K10" s="469"/>
      <c r="L10" s="469"/>
      <c r="M10" s="469"/>
      <c r="N10" s="469"/>
      <c r="O10" s="469"/>
      <c r="P10" s="469"/>
      <c r="Q10" s="470"/>
      <c r="R10" s="107"/>
    </row>
    <row r="11" spans="1:18" ht="15.75" customHeight="1" thickBot="1" x14ac:dyDescent="0.4">
      <c r="A11" s="111"/>
      <c r="B11" s="106"/>
      <c r="C11" s="471"/>
      <c r="D11" s="472"/>
      <c r="E11" s="472"/>
      <c r="F11" s="472"/>
      <c r="G11" s="472"/>
      <c r="H11" s="472"/>
      <c r="I11" s="472"/>
      <c r="J11" s="472"/>
      <c r="K11" s="472"/>
      <c r="L11" s="472"/>
      <c r="M11" s="472"/>
      <c r="N11" s="472"/>
      <c r="O11" s="472"/>
      <c r="P11" s="472"/>
      <c r="Q11" s="473"/>
      <c r="R11" s="107"/>
    </row>
    <row r="12" spans="1:18" ht="15" customHeight="1" x14ac:dyDescent="0.35">
      <c r="A12" s="111"/>
      <c r="B12" s="106"/>
      <c r="R12" s="107"/>
    </row>
    <row r="13" spans="1:18" ht="15.75" customHeight="1" x14ac:dyDescent="0.35">
      <c r="A13" s="111"/>
      <c r="B13" s="106"/>
      <c r="R13" s="107"/>
    </row>
    <row r="14" spans="1:18" x14ac:dyDescent="0.35">
      <c r="A14" s="111"/>
      <c r="B14" s="106"/>
      <c r="R14" s="107"/>
    </row>
    <row r="15" spans="1:18" x14ac:dyDescent="0.35">
      <c r="A15" s="111"/>
      <c r="B15" s="106"/>
      <c r="R15" s="107"/>
    </row>
    <row r="16" spans="1:18" x14ac:dyDescent="0.35">
      <c r="A16" s="111"/>
      <c r="B16" s="106"/>
      <c r="R16" s="107"/>
    </row>
    <row r="17" spans="1:22" x14ac:dyDescent="0.35">
      <c r="A17" s="111"/>
      <c r="B17" s="106"/>
      <c r="R17" s="107"/>
    </row>
    <row r="18" spans="1:22" x14ac:dyDescent="0.35">
      <c r="A18" s="111"/>
      <c r="B18" s="106"/>
      <c r="R18" s="107"/>
    </row>
    <row r="19" spans="1:22" x14ac:dyDescent="0.35">
      <c r="A19" s="111"/>
      <c r="B19" s="106"/>
      <c r="R19" s="107"/>
      <c r="V19">
        <v>1</v>
      </c>
    </row>
    <row r="20" spans="1:22" x14ac:dyDescent="0.35">
      <c r="A20" s="111"/>
      <c r="B20" s="106"/>
      <c r="R20" s="107"/>
    </row>
    <row r="21" spans="1:22" x14ac:dyDescent="0.35">
      <c r="A21" s="111"/>
      <c r="B21" s="106"/>
      <c r="R21" s="107"/>
    </row>
    <row r="22" spans="1:22" x14ac:dyDescent="0.35">
      <c r="A22" s="111"/>
      <c r="B22" s="106"/>
      <c r="R22" s="107"/>
    </row>
    <row r="23" spans="1:22" x14ac:dyDescent="0.35">
      <c r="A23" s="111"/>
      <c r="B23" s="106"/>
      <c r="R23" s="107"/>
    </row>
    <row r="24" spans="1:22" x14ac:dyDescent="0.35">
      <c r="A24" s="111"/>
      <c r="B24" s="106"/>
      <c r="R24" s="107"/>
    </row>
    <row r="25" spans="1:22" x14ac:dyDescent="0.35">
      <c r="A25" s="111"/>
      <c r="B25" s="106"/>
      <c r="R25" s="107"/>
    </row>
    <row r="26" spans="1:22" x14ac:dyDescent="0.35">
      <c r="A26" s="111"/>
      <c r="B26" s="106"/>
      <c r="R26" s="107"/>
    </row>
    <row r="27" spans="1:22" x14ac:dyDescent="0.35">
      <c r="A27" s="111"/>
      <c r="B27" s="106"/>
      <c r="R27" s="107"/>
    </row>
    <row r="28" spans="1:22" x14ac:dyDescent="0.35">
      <c r="A28" s="111"/>
      <c r="B28" s="106"/>
      <c r="R28" s="107"/>
    </row>
    <row r="29" spans="1:22" x14ac:dyDescent="0.35">
      <c r="A29" s="111"/>
      <c r="B29" s="106"/>
      <c r="R29" s="107"/>
    </row>
    <row r="30" spans="1:22" x14ac:dyDescent="0.35">
      <c r="A30" s="111"/>
      <c r="B30" s="106"/>
      <c r="R30" s="107"/>
    </row>
    <row r="31" spans="1:22" x14ac:dyDescent="0.35">
      <c r="A31" s="111"/>
      <c r="B31" s="106"/>
      <c r="R31" s="107"/>
    </row>
    <row r="32" spans="1:22" ht="15" thickBot="1" x14ac:dyDescent="0.4">
      <c r="A32" s="111"/>
      <c r="B32" s="106"/>
      <c r="R32" s="107"/>
    </row>
    <row r="33" spans="1:18" x14ac:dyDescent="0.35">
      <c r="A33" s="111"/>
      <c r="B33" s="106"/>
      <c r="Q33" s="450" t="s">
        <v>236</v>
      </c>
      <c r="R33" s="451"/>
    </row>
    <row r="34" spans="1:18" ht="15" customHeight="1" x14ac:dyDescent="0.35">
      <c r="A34" s="111"/>
      <c r="B34" s="106"/>
      <c r="Q34" s="452"/>
      <c r="R34" s="453"/>
    </row>
    <row r="35" spans="1:18" ht="15" customHeight="1" x14ac:dyDescent="0.35">
      <c r="A35" s="111"/>
      <c r="B35" s="106"/>
      <c r="Q35" s="452"/>
      <c r="R35" s="453"/>
    </row>
    <row r="36" spans="1:18" ht="15.75" customHeight="1" thickBot="1" x14ac:dyDescent="0.4">
      <c r="A36" s="111"/>
      <c r="B36" s="108"/>
      <c r="C36" s="109"/>
      <c r="D36" s="109"/>
      <c r="E36" s="109"/>
      <c r="F36" s="109"/>
      <c r="G36" s="109"/>
      <c r="H36" s="109"/>
      <c r="I36" s="109"/>
      <c r="J36" s="109"/>
      <c r="K36" s="109"/>
      <c r="L36" s="109"/>
      <c r="M36" s="109"/>
      <c r="N36" s="109"/>
      <c r="O36" s="109"/>
      <c r="P36" s="109"/>
      <c r="Q36" s="454"/>
      <c r="R36" s="455"/>
    </row>
  </sheetData>
  <mergeCells count="3">
    <mergeCell ref="Q33:R36"/>
    <mergeCell ref="B3:R6"/>
    <mergeCell ref="C8:Q11"/>
  </mergeCells>
  <hyperlinks>
    <hyperlink ref="Q33:R36" location="INICIO!A1" display=" OPCIONES" xr:uid="{00000000-0004-0000-0100-000000000000}"/>
  </hyperlink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I30"/>
  <sheetViews>
    <sheetView showGridLines="0" zoomScale="50" zoomScaleNormal="50" workbookViewId="0">
      <selection activeCell="E29" sqref="E29"/>
    </sheetView>
  </sheetViews>
  <sheetFormatPr baseColWidth="10" defaultRowHeight="14.5" x14ac:dyDescent="0.35"/>
  <cols>
    <col min="1" max="1" width="6.1796875" customWidth="1"/>
    <col min="3" max="3" width="22.1796875" customWidth="1"/>
    <col min="4" max="4" width="17.54296875" customWidth="1"/>
    <col min="5" max="5" width="38.54296875" customWidth="1"/>
    <col min="6" max="6" width="23.1796875" customWidth="1"/>
    <col min="7" max="7" width="23.54296875" customWidth="1"/>
  </cols>
  <sheetData>
    <row r="1" spans="2:9" ht="15" thickBot="1" x14ac:dyDescent="0.4"/>
    <row r="2" spans="2:9" x14ac:dyDescent="0.35">
      <c r="B2" s="498" t="s">
        <v>234</v>
      </c>
      <c r="C2" s="499"/>
      <c r="D2" s="104"/>
      <c r="E2" s="104"/>
      <c r="F2" s="104"/>
      <c r="G2" s="104"/>
      <c r="H2" s="104"/>
      <c r="I2" s="105"/>
    </row>
    <row r="3" spans="2:9" ht="15" thickBot="1" x14ac:dyDescent="0.4">
      <c r="B3" s="500"/>
      <c r="C3" s="501"/>
      <c r="I3" s="107"/>
    </row>
    <row r="4" spans="2:9" x14ac:dyDescent="0.35">
      <c r="B4" s="106"/>
      <c r="I4" s="107"/>
    </row>
    <row r="5" spans="2:9" ht="28" customHeight="1" thickBot="1" x14ac:dyDescent="0.4">
      <c r="B5" s="106"/>
      <c r="I5" s="107"/>
    </row>
    <row r="6" spans="2:9" ht="20.149999999999999" customHeight="1" x14ac:dyDescent="0.35">
      <c r="B6" s="106"/>
      <c r="C6" s="502" t="s">
        <v>254</v>
      </c>
      <c r="D6" s="503"/>
      <c r="E6" s="503"/>
      <c r="F6" s="503"/>
      <c r="G6" s="504"/>
      <c r="I6" s="107"/>
    </row>
    <row r="7" spans="2:9" ht="20.149999999999999" customHeight="1" thickBot="1" x14ac:dyDescent="0.4">
      <c r="B7" s="106"/>
      <c r="C7" s="505"/>
      <c r="D7" s="506"/>
      <c r="E7" s="506"/>
      <c r="F7" s="506"/>
      <c r="G7" s="507"/>
      <c r="I7" s="107"/>
    </row>
    <row r="8" spans="2:9" ht="20.149999999999999" customHeight="1" thickBot="1" x14ac:dyDescent="0.65">
      <c r="B8" s="106"/>
      <c r="C8" s="131"/>
      <c r="D8" s="131"/>
      <c r="E8" s="131"/>
      <c r="F8" s="131"/>
      <c r="G8" s="131"/>
      <c r="I8" s="107"/>
    </row>
    <row r="9" spans="2:9" ht="20.149999999999999" customHeight="1" x14ac:dyDescent="0.35">
      <c r="B9" s="106"/>
      <c r="C9" s="508" t="s">
        <v>261</v>
      </c>
      <c r="D9" s="509"/>
      <c r="E9" s="509"/>
      <c r="F9" s="509"/>
      <c r="G9" s="510"/>
      <c r="I9" s="107"/>
    </row>
    <row r="10" spans="2:9" ht="20.149999999999999" customHeight="1" thickBot="1" x14ac:dyDescent="0.4">
      <c r="B10" s="106"/>
      <c r="C10" s="511"/>
      <c r="D10" s="512"/>
      <c r="E10" s="512"/>
      <c r="F10" s="512"/>
      <c r="G10" s="513"/>
      <c r="I10" s="107"/>
    </row>
    <row r="11" spans="2:9" ht="20.149999999999999" customHeight="1" thickBot="1" x14ac:dyDescent="0.65">
      <c r="B11" s="106"/>
      <c r="C11" s="131"/>
      <c r="D11" s="131"/>
      <c r="E11" s="131"/>
      <c r="F11" s="131"/>
      <c r="G11" s="131"/>
      <c r="I11" s="107"/>
    </row>
    <row r="12" spans="2:9" ht="20.149999999999999" customHeight="1" x14ac:dyDescent="0.35">
      <c r="B12" s="106"/>
      <c r="C12" s="514" t="s">
        <v>260</v>
      </c>
      <c r="D12" s="515"/>
      <c r="E12" s="515"/>
      <c r="F12" s="515"/>
      <c r="G12" s="516"/>
      <c r="I12" s="107"/>
    </row>
    <row r="13" spans="2:9" ht="20.149999999999999" customHeight="1" thickBot="1" x14ac:dyDescent="0.4">
      <c r="B13" s="106"/>
      <c r="C13" s="517"/>
      <c r="D13" s="518"/>
      <c r="E13" s="518"/>
      <c r="F13" s="518"/>
      <c r="G13" s="519"/>
      <c r="I13" s="107"/>
    </row>
    <row r="14" spans="2:9" ht="20.149999999999999" customHeight="1" thickBot="1" x14ac:dyDescent="0.65">
      <c r="B14" s="106"/>
      <c r="C14" s="132"/>
      <c r="D14" s="132"/>
      <c r="E14" s="132"/>
      <c r="F14" s="132"/>
      <c r="G14" s="132"/>
      <c r="I14" s="107"/>
    </row>
    <row r="15" spans="2:9" ht="20.149999999999999" customHeight="1" x14ac:dyDescent="0.35">
      <c r="B15" s="106"/>
      <c r="C15" s="486" t="s">
        <v>255</v>
      </c>
      <c r="D15" s="487"/>
      <c r="E15" s="487"/>
      <c r="F15" s="487"/>
      <c r="G15" s="488"/>
      <c r="I15" s="107"/>
    </row>
    <row r="16" spans="2:9" ht="20.149999999999999" customHeight="1" thickBot="1" x14ac:dyDescent="0.4">
      <c r="B16" s="106"/>
      <c r="C16" s="489"/>
      <c r="D16" s="490"/>
      <c r="E16" s="490"/>
      <c r="F16" s="490"/>
      <c r="G16" s="491"/>
      <c r="I16" s="107"/>
    </row>
    <row r="17" spans="2:9" ht="20.149999999999999" customHeight="1" thickBot="1" x14ac:dyDescent="0.65">
      <c r="B17" s="106"/>
      <c r="C17" s="131"/>
      <c r="D17" s="131"/>
      <c r="E17" s="131"/>
      <c r="F17" s="131"/>
      <c r="G17" s="131"/>
      <c r="I17" s="107"/>
    </row>
    <row r="18" spans="2:9" ht="20.149999999999999" customHeight="1" x14ac:dyDescent="0.35">
      <c r="B18" s="106"/>
      <c r="C18" s="474" t="s">
        <v>256</v>
      </c>
      <c r="D18" s="475"/>
      <c r="E18" s="475"/>
      <c r="F18" s="475"/>
      <c r="G18" s="476"/>
      <c r="I18" s="107"/>
    </row>
    <row r="19" spans="2:9" ht="20.149999999999999" customHeight="1" thickBot="1" x14ac:dyDescent="0.4">
      <c r="B19" s="106"/>
      <c r="C19" s="477"/>
      <c r="D19" s="478"/>
      <c r="E19" s="478"/>
      <c r="F19" s="478"/>
      <c r="G19" s="479"/>
      <c r="I19" s="107"/>
    </row>
    <row r="20" spans="2:9" ht="20.149999999999999" customHeight="1" thickBot="1" x14ac:dyDescent="0.65">
      <c r="B20" s="106"/>
      <c r="C20" s="131"/>
      <c r="D20" s="131"/>
      <c r="E20" s="131"/>
      <c r="F20" s="131"/>
      <c r="G20" s="131"/>
      <c r="I20" s="107"/>
    </row>
    <row r="21" spans="2:9" ht="20.149999999999999" customHeight="1" x14ac:dyDescent="0.35">
      <c r="B21" s="106"/>
      <c r="C21" s="480" t="s">
        <v>257</v>
      </c>
      <c r="D21" s="481"/>
      <c r="E21" s="481"/>
      <c r="F21" s="481"/>
      <c r="G21" s="482"/>
      <c r="I21" s="107"/>
    </row>
    <row r="22" spans="2:9" ht="20.149999999999999" customHeight="1" thickBot="1" x14ac:dyDescent="0.4">
      <c r="B22" s="106"/>
      <c r="C22" s="483"/>
      <c r="D22" s="484"/>
      <c r="E22" s="484"/>
      <c r="F22" s="484"/>
      <c r="G22" s="485"/>
      <c r="I22" s="107"/>
    </row>
    <row r="23" spans="2:9" ht="20.149999999999999" customHeight="1" thickBot="1" x14ac:dyDescent="0.65">
      <c r="B23" s="106"/>
      <c r="C23" s="131"/>
      <c r="D23" s="131"/>
      <c r="E23" s="131"/>
      <c r="F23" s="131"/>
      <c r="G23" s="131"/>
      <c r="I23" s="107"/>
    </row>
    <row r="24" spans="2:9" ht="20.149999999999999" customHeight="1" x14ac:dyDescent="0.35">
      <c r="B24" s="106"/>
      <c r="C24" s="492" t="s">
        <v>235</v>
      </c>
      <c r="D24" s="493"/>
      <c r="E24" s="493"/>
      <c r="F24" s="493"/>
      <c r="G24" s="494"/>
      <c r="I24" s="107"/>
    </row>
    <row r="25" spans="2:9" ht="20.149999999999999" customHeight="1" thickBot="1" x14ac:dyDescent="0.4">
      <c r="B25" s="106"/>
      <c r="C25" s="495"/>
      <c r="D25" s="496"/>
      <c r="E25" s="496"/>
      <c r="F25" s="496"/>
      <c r="G25" s="497"/>
      <c r="I25" s="107"/>
    </row>
    <row r="26" spans="2:9" ht="20.149999999999999" customHeight="1" x14ac:dyDescent="0.75">
      <c r="B26" s="106"/>
      <c r="C26" s="118"/>
      <c r="D26" s="118"/>
      <c r="E26" s="118"/>
      <c r="F26" s="118"/>
      <c r="G26" s="118"/>
      <c r="I26" s="107"/>
    </row>
    <row r="27" spans="2:9" x14ac:dyDescent="0.35">
      <c r="B27" s="106"/>
      <c r="I27" s="107"/>
    </row>
    <row r="28" spans="2:9" x14ac:dyDescent="0.35">
      <c r="B28" s="106"/>
      <c r="I28" s="107"/>
    </row>
    <row r="29" spans="2:9" x14ac:dyDescent="0.35">
      <c r="B29" s="106"/>
      <c r="I29" s="107"/>
    </row>
    <row r="30" spans="2:9" ht="15" thickBot="1" x14ac:dyDescent="0.4">
      <c r="B30" s="108"/>
      <c r="C30" s="109"/>
      <c r="D30" s="109"/>
      <c r="E30" s="109"/>
      <c r="F30" s="109"/>
      <c r="G30" s="109"/>
      <c r="H30" s="109"/>
      <c r="I30" s="110"/>
    </row>
  </sheetData>
  <mergeCells count="8">
    <mergeCell ref="C18:G19"/>
    <mergeCell ref="C21:G22"/>
    <mergeCell ref="C15:G16"/>
    <mergeCell ref="C24:G25"/>
    <mergeCell ref="B2:C3"/>
    <mergeCell ref="C6:G7"/>
    <mergeCell ref="C9:G10"/>
    <mergeCell ref="C12:G13"/>
  </mergeCells>
  <hyperlinks>
    <hyperlink ref="C6:G7" location="'1'!A1" display="1. CONTEXTO E IDENTIFICACIÓN" xr:uid="{00000000-0004-0000-0200-000000000000}"/>
    <hyperlink ref="C9:G10" location="'2'!A1" display="2. PROBABILIDAD DE IMPACTO INHERENTE" xr:uid="{00000000-0004-0000-0200-000001000000}"/>
    <hyperlink ref="C12:G13" location="'3'!A1" display="3. MAPA DE CALOR INHERENTE" xr:uid="{00000000-0004-0000-0200-000002000000}"/>
    <hyperlink ref="C15:G16" location="'4'!A1" display="4. VALORACIÓN DEL CONTROL" xr:uid="{00000000-0004-0000-0200-000003000000}"/>
    <hyperlink ref="C18:G19" location="'5'!A1" display="5. MAPA DE CALOR RESIDUAL" xr:uid="{00000000-0004-0000-0200-000004000000}"/>
    <hyperlink ref="C21:G22" location="'6'!A1" display="6. MAPAS INHERENTE Y RESIDUAL" xr:uid="{00000000-0004-0000-0200-000005000000}"/>
    <hyperlink ref="C24:G25" location="'7'!A1" display="FÓRMULAS" xr:uid="{00000000-0004-0000-0200-000006000000}"/>
    <hyperlink ref="B2:C3" location="MENU!A1" display="MENÚ PRINCIPAL" xr:uid="{00000000-0004-0000-0200-000007000000}"/>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A57"/>
  <sheetViews>
    <sheetView showGridLines="0" tabSelected="1" zoomScale="40" zoomScaleNormal="40" zoomScaleSheetLayoutView="80" workbookViewId="0">
      <selection activeCell="M27" sqref="M27"/>
    </sheetView>
  </sheetViews>
  <sheetFormatPr baseColWidth="10" defaultColWidth="11.453125" defaultRowHeight="14" x14ac:dyDescent="0.3"/>
  <cols>
    <col min="1" max="1" width="17.6328125" style="18" customWidth="1"/>
    <col min="2" max="2" width="14.453125" style="2" hidden="1" customWidth="1"/>
    <col min="3" max="3" width="27.1796875" style="3" hidden="1" customWidth="1"/>
    <col min="4" max="4" width="20.1796875" style="1" customWidth="1"/>
    <col min="5" max="5" width="23.54296875" style="1" hidden="1" customWidth="1"/>
    <col min="6" max="6" width="19.54296875" style="1" hidden="1" customWidth="1"/>
    <col min="7" max="7" width="17.7265625" style="18" customWidth="1"/>
    <col min="8" max="8" width="16.7265625" style="18" customWidth="1"/>
    <col min="9" max="9" width="18.81640625" style="18" customWidth="1"/>
    <col min="10" max="10" width="21.1796875" style="18" hidden="1" customWidth="1"/>
    <col min="11" max="11" width="27.1796875" style="18" customWidth="1"/>
    <col min="12" max="12" width="32.6328125" style="18" customWidth="1"/>
    <col min="13" max="13" width="67.7265625" style="18" customWidth="1"/>
    <col min="14" max="14" width="84.7265625" style="20" customWidth="1"/>
    <col min="15" max="15" width="14.81640625" style="117" hidden="1" customWidth="1"/>
    <col min="16" max="17" width="14.81640625" style="18" customWidth="1"/>
    <col min="18" max="18" width="11.453125" style="18" customWidth="1"/>
    <col min="19" max="16384" width="11.453125" style="18"/>
  </cols>
  <sheetData>
    <row r="1" spans="1:15" ht="33" customHeight="1" thickBot="1" x14ac:dyDescent="0.35">
      <c r="A1" s="120" t="s">
        <v>237</v>
      </c>
      <c r="B1" s="523"/>
      <c r="C1" s="524"/>
      <c r="D1" s="524"/>
      <c r="E1" s="524"/>
      <c r="F1" s="524"/>
      <c r="G1" s="524"/>
      <c r="H1" s="524"/>
      <c r="I1" s="524"/>
      <c r="J1" s="524"/>
      <c r="K1" s="524"/>
      <c r="L1" s="524"/>
      <c r="M1" s="524"/>
      <c r="N1" s="524"/>
    </row>
    <row r="2" spans="1:15" s="123" customFormat="1" ht="17.149999999999999" customHeight="1" thickBot="1" x14ac:dyDescent="0.35">
      <c r="A2" s="121"/>
      <c r="B2" s="126"/>
      <c r="C2" s="126"/>
      <c r="D2" s="126"/>
      <c r="E2" s="126"/>
      <c r="F2" s="126"/>
      <c r="G2" s="126"/>
      <c r="H2" s="126"/>
      <c r="I2" s="126"/>
      <c r="J2" s="126"/>
      <c r="K2" s="126"/>
      <c r="L2" s="126"/>
      <c r="M2" s="126"/>
      <c r="N2" s="126"/>
      <c r="O2" s="117"/>
    </row>
    <row r="3" spans="1:15" s="123" customFormat="1" ht="26.15" customHeight="1" x14ac:dyDescent="0.3">
      <c r="A3" s="525"/>
      <c r="B3" s="526"/>
      <c r="C3" s="526"/>
      <c r="D3" s="539" t="s">
        <v>357</v>
      </c>
      <c r="E3" s="540"/>
      <c r="F3" s="540"/>
      <c r="G3" s="540"/>
      <c r="H3" s="540"/>
      <c r="I3" s="540"/>
      <c r="J3" s="540"/>
      <c r="K3" s="540"/>
      <c r="L3" s="540"/>
      <c r="M3" s="540"/>
      <c r="N3" s="541"/>
      <c r="O3" s="117"/>
    </row>
    <row r="4" spans="1:15" s="123" customFormat="1" ht="23.15" customHeight="1" x14ac:dyDescent="0.3">
      <c r="A4" s="527"/>
      <c r="B4" s="528"/>
      <c r="C4" s="528"/>
      <c r="D4" s="542" t="s">
        <v>356</v>
      </c>
      <c r="E4" s="543"/>
      <c r="F4" s="543"/>
      <c r="G4" s="543"/>
      <c r="H4" s="543"/>
      <c r="I4" s="543"/>
      <c r="J4" s="543"/>
      <c r="K4" s="543"/>
      <c r="L4" s="543"/>
      <c r="M4" s="543"/>
      <c r="N4" s="544"/>
      <c r="O4" s="117"/>
    </row>
    <row r="5" spans="1:15" s="123" customFormat="1" ht="45.5" customHeight="1" x14ac:dyDescent="0.3">
      <c r="A5" s="529"/>
      <c r="B5" s="530"/>
      <c r="C5" s="530"/>
      <c r="D5" s="545" t="s">
        <v>253</v>
      </c>
      <c r="E5" s="546"/>
      <c r="F5" s="546"/>
      <c r="G5" s="546"/>
      <c r="H5" s="546"/>
      <c r="I5" s="546"/>
      <c r="J5" s="546"/>
      <c r="K5" s="546"/>
      <c r="L5" s="546"/>
      <c r="M5" s="546"/>
      <c r="N5" s="547"/>
      <c r="O5" s="117"/>
    </row>
    <row r="6" spans="1:15" s="123" customFormat="1" ht="33.65" customHeight="1" thickBot="1" x14ac:dyDescent="0.35">
      <c r="A6" s="531"/>
      <c r="B6" s="532"/>
      <c r="C6" s="532"/>
      <c r="D6" s="533" t="s">
        <v>539</v>
      </c>
      <c r="E6" s="534"/>
      <c r="F6" s="534"/>
      <c r="G6" s="535"/>
      <c r="H6" s="536" t="s">
        <v>543</v>
      </c>
      <c r="I6" s="537"/>
      <c r="J6" s="537"/>
      <c r="K6" s="538"/>
      <c r="L6" s="536" t="s">
        <v>544</v>
      </c>
      <c r="M6" s="537"/>
      <c r="N6" s="130" t="s">
        <v>501</v>
      </c>
      <c r="O6" s="117"/>
    </row>
    <row r="7" spans="1:15" s="123" customFormat="1" ht="22" customHeight="1" thickBot="1" x14ac:dyDescent="0.35">
      <c r="A7" s="121"/>
      <c r="B7" s="122"/>
      <c r="C7" s="122"/>
      <c r="D7" s="122"/>
      <c r="E7" s="122"/>
      <c r="F7" s="122"/>
      <c r="G7" s="122"/>
      <c r="H7" s="122"/>
      <c r="I7" s="122"/>
      <c r="J7" s="122"/>
      <c r="K7" s="122"/>
      <c r="L7" s="122"/>
      <c r="M7" s="122"/>
      <c r="N7" s="122"/>
      <c r="O7" s="117"/>
    </row>
    <row r="8" spans="1:15" ht="14.5" hidden="1" thickBot="1" x14ac:dyDescent="0.35">
      <c r="D8" s="5"/>
      <c r="F8" s="5"/>
      <c r="O8" s="117" t="s">
        <v>6</v>
      </c>
    </row>
    <row r="9" spans="1:15" ht="14.5" hidden="1" thickBot="1" x14ac:dyDescent="0.35">
      <c r="D9" s="5"/>
      <c r="F9" s="5"/>
      <c r="O9" s="117" t="s">
        <v>14</v>
      </c>
    </row>
    <row r="10" spans="1:15" ht="14.5" hidden="1" thickBot="1" x14ac:dyDescent="0.35">
      <c r="D10" s="5"/>
      <c r="F10" s="5"/>
    </row>
    <row r="11" spans="1:15" ht="14.5" hidden="1" thickBot="1" x14ac:dyDescent="0.35">
      <c r="D11" s="5"/>
      <c r="F11" s="5"/>
    </row>
    <row r="12" spans="1:15" ht="14.5" hidden="1" thickBot="1" x14ac:dyDescent="0.35">
      <c r="D12" s="5"/>
      <c r="F12" s="5"/>
    </row>
    <row r="13" spans="1:15" ht="14.5" hidden="1" thickBot="1" x14ac:dyDescent="0.35">
      <c r="D13" s="5"/>
      <c r="F13" s="5"/>
    </row>
    <row r="14" spans="1:15" ht="14.5" hidden="1" thickBot="1" x14ac:dyDescent="0.35">
      <c r="D14" s="5"/>
      <c r="F14" s="5"/>
    </row>
    <row r="15" spans="1:15" ht="14.5" hidden="1" thickBot="1" x14ac:dyDescent="0.35">
      <c r="D15" s="5"/>
      <c r="F15" s="5"/>
    </row>
    <row r="16" spans="1:15" ht="14.5" hidden="1" thickBot="1" x14ac:dyDescent="0.35">
      <c r="D16" s="5"/>
      <c r="F16" s="5"/>
      <c r="M16" s="11">
        <v>2</v>
      </c>
    </row>
    <row r="17" spans="1:79" ht="14.5" hidden="1" thickBot="1" x14ac:dyDescent="0.35">
      <c r="D17" s="5"/>
      <c r="F17" s="5"/>
      <c r="M17" s="18" t="s">
        <v>91</v>
      </c>
    </row>
    <row r="18" spans="1:79" ht="14.5" hidden="1" thickBot="1" x14ac:dyDescent="0.35">
      <c r="D18" s="5"/>
      <c r="F18" s="5"/>
      <c r="M18" s="18">
        <f>+CHOOSE(M16,D8,D9,D10,D11,D12,D13,D14,D15,D16,D17,D18,D19,D20,D21,D22,D23,D24)</f>
        <v>0</v>
      </c>
    </row>
    <row r="19" spans="1:79" ht="14.5" hidden="1" thickBot="1" x14ac:dyDescent="0.35">
      <c r="D19" s="5"/>
      <c r="F19" s="5"/>
    </row>
    <row r="20" spans="1:79" ht="14.5" hidden="1" thickBot="1" x14ac:dyDescent="0.35">
      <c r="D20" s="5"/>
      <c r="F20" s="5"/>
    </row>
    <row r="21" spans="1:79" ht="14.5" hidden="1" thickBot="1" x14ac:dyDescent="0.35">
      <c r="D21" s="5"/>
      <c r="F21" s="5"/>
    </row>
    <row r="22" spans="1:79" ht="14.5" hidden="1" thickBot="1" x14ac:dyDescent="0.35">
      <c r="D22" s="5"/>
      <c r="F22" s="5"/>
    </row>
    <row r="23" spans="1:79" ht="14.5" hidden="1" thickBot="1" x14ac:dyDescent="0.35">
      <c r="D23" s="5"/>
      <c r="F23" s="5"/>
    </row>
    <row r="24" spans="1:79" ht="14.5" hidden="1" thickBot="1" x14ac:dyDescent="0.35">
      <c r="D24" s="5"/>
      <c r="F24" s="5"/>
    </row>
    <row r="25" spans="1:79" s="3" customFormat="1" ht="14.5" hidden="1" thickBot="1" x14ac:dyDescent="0.4">
      <c r="B25" s="9"/>
      <c r="O25" s="115"/>
    </row>
    <row r="26" spans="1:79" s="3" customFormat="1" ht="33.75" customHeight="1" thickBot="1" x14ac:dyDescent="0.4">
      <c r="A26" s="520" t="s">
        <v>90</v>
      </c>
      <c r="B26" s="521"/>
      <c r="C26" s="521"/>
      <c r="D26" s="521"/>
      <c r="E26" s="521"/>
      <c r="F26" s="521"/>
      <c r="G26" s="521"/>
      <c r="H26" s="521"/>
      <c r="I26" s="521"/>
      <c r="J26" s="521"/>
      <c r="K26" s="521"/>
      <c r="L26" s="521"/>
      <c r="M26" s="521"/>
      <c r="N26" s="521"/>
      <c r="O26" s="522"/>
    </row>
    <row r="27" spans="1:79" s="20" customFormat="1" ht="59.15" customHeight="1" thickBot="1" x14ac:dyDescent="0.35">
      <c r="A27" s="348" t="s">
        <v>164</v>
      </c>
      <c r="B27" s="349" t="s">
        <v>101</v>
      </c>
      <c r="C27" s="349" t="s">
        <v>91</v>
      </c>
      <c r="D27" s="349" t="s">
        <v>3</v>
      </c>
      <c r="E27" s="349" t="s">
        <v>102</v>
      </c>
      <c r="F27" s="349" t="s">
        <v>103</v>
      </c>
      <c r="G27" s="349" t="s">
        <v>9</v>
      </c>
      <c r="H27" s="349" t="s">
        <v>44</v>
      </c>
      <c r="I27" s="349" t="s">
        <v>51</v>
      </c>
      <c r="J27" s="349" t="s">
        <v>55</v>
      </c>
      <c r="K27" s="349" t="s">
        <v>125</v>
      </c>
      <c r="L27" s="349" t="s">
        <v>126</v>
      </c>
      <c r="M27" s="349" t="s">
        <v>502</v>
      </c>
      <c r="N27" s="349" t="s">
        <v>127</v>
      </c>
      <c r="O27" s="125"/>
    </row>
    <row r="28" spans="1:79" s="17" customFormat="1" ht="135" hidden="1" customHeight="1" thickBot="1" x14ac:dyDescent="0.35">
      <c r="A28" s="351">
        <v>1</v>
      </c>
      <c r="B28" s="352"/>
      <c r="C28" s="353"/>
      <c r="D28" s="354" t="s">
        <v>241</v>
      </c>
      <c r="E28" s="352"/>
      <c r="F28" s="354"/>
      <c r="G28" s="354" t="s">
        <v>24</v>
      </c>
      <c r="H28" s="355" t="s">
        <v>46</v>
      </c>
      <c r="I28" s="355" t="s">
        <v>58</v>
      </c>
      <c r="J28" s="355" t="s">
        <v>63</v>
      </c>
      <c r="K28" s="356" t="s">
        <v>122</v>
      </c>
      <c r="L28" s="356" t="s">
        <v>503</v>
      </c>
      <c r="M28" s="356" t="s">
        <v>504</v>
      </c>
      <c r="N28" s="357" t="str">
        <f>+CONCATENATE(K28," ",L28," ",M28)</f>
        <v>Posibilidad de pérdida Económica y Reputacional Por la planeación inadecuada en términos de pertinencia u oportunidad Debido a:
1 Constantes cambios normativos 
2. Debilidad de la estructura de planta de personal ante la ausencia  de un personal de planeación estratégica. 
3.  Falta de conocimiento de los procedimientos establecidos.</v>
      </c>
      <c r="O28" s="350"/>
      <c r="P28" s="184"/>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row>
    <row r="29" spans="1:79" s="17" customFormat="1" ht="180" customHeight="1" thickBot="1" x14ac:dyDescent="0.35">
      <c r="A29" s="419">
        <v>2</v>
      </c>
      <c r="B29" s="352"/>
      <c r="C29" s="353"/>
      <c r="D29" s="354" t="s">
        <v>241</v>
      </c>
      <c r="E29" s="359"/>
      <c r="F29" s="360"/>
      <c r="G29" s="354" t="s">
        <v>17</v>
      </c>
      <c r="H29" s="355" t="s">
        <v>46</v>
      </c>
      <c r="I29" s="355" t="s">
        <v>58</v>
      </c>
      <c r="J29" s="355" t="s">
        <v>63</v>
      </c>
      <c r="K29" s="356" t="s">
        <v>122</v>
      </c>
      <c r="L29" s="356" t="s">
        <v>505</v>
      </c>
      <c r="M29" s="356" t="s">
        <v>506</v>
      </c>
      <c r="N29" s="357" t="str">
        <f t="shared" ref="N29:N30" si="0">+CONCATENATE(K29," ",L29," ",M29)</f>
        <v>Posibilidad de pérdida Económica y Reputacional Por la posibilidad de afectación económica y reputación de la Entidad 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v>
      </c>
      <c r="O29" s="358"/>
      <c r="P29" s="184"/>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row>
    <row r="30" spans="1:79" s="17" customFormat="1" ht="91.5" customHeight="1" thickBot="1" x14ac:dyDescent="0.35">
      <c r="A30" s="419">
        <v>3</v>
      </c>
      <c r="B30" s="352"/>
      <c r="C30" s="353"/>
      <c r="D30" s="354" t="s">
        <v>241</v>
      </c>
      <c r="E30" s="359"/>
      <c r="F30" s="360"/>
      <c r="G30" s="354" t="s">
        <v>17</v>
      </c>
      <c r="H30" s="355" t="s">
        <v>46</v>
      </c>
      <c r="I30" s="355" t="s">
        <v>58</v>
      </c>
      <c r="J30" s="355" t="s">
        <v>63</v>
      </c>
      <c r="K30" s="356" t="s">
        <v>124</v>
      </c>
      <c r="L30" s="356" t="s">
        <v>358</v>
      </c>
      <c r="M30" s="356" t="s">
        <v>359</v>
      </c>
      <c r="N30" s="357" t="str">
        <f t="shared" si="0"/>
        <v>Posibilidad de pérdida Económica Por utilización indebida de bienes que son propiedad de la empresa.  Debido a:
1. Falta de buen manejo y custodia de bienes.</v>
      </c>
      <c r="O30" s="358"/>
      <c r="P30" s="184"/>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row>
    <row r="31" spans="1:79" s="17" customFormat="1" ht="137" customHeight="1" thickBot="1" x14ac:dyDescent="0.35">
      <c r="A31" s="419">
        <v>4</v>
      </c>
      <c r="B31" s="352"/>
      <c r="C31" s="353"/>
      <c r="D31" s="354" t="s">
        <v>406</v>
      </c>
      <c r="E31" s="352"/>
      <c r="F31" s="354"/>
      <c r="G31" s="354" t="s">
        <v>17</v>
      </c>
      <c r="H31" s="355" t="s">
        <v>46</v>
      </c>
      <c r="I31" s="355" t="s">
        <v>58</v>
      </c>
      <c r="J31" s="355" t="s">
        <v>64</v>
      </c>
      <c r="K31" s="356" t="s">
        <v>122</v>
      </c>
      <c r="L31" s="356" t="s">
        <v>360</v>
      </c>
      <c r="M31" s="356" t="s">
        <v>376</v>
      </c>
      <c r="N31" s="357" t="str">
        <f>+CONCATENATE(K31," ",L31," ",M31)</f>
        <v xml:space="preserve">Posibilidad de pérdida Económica y Reputacional Por pérdida de Información física y sistematizada de los beneficiarios y postulantes Debido a:
1. Filtración y/o pérdida  de la información al momento de su envío físico o digital.
2.  Eliminación y perdida de archivos de manera voluntaria o involuntaria de datos e información de postulantes y beneficiarios de subsidios.
3. Deficiencias en la seguridad digital. 
</v>
      </c>
      <c r="O31" s="358"/>
      <c r="P31" s="184"/>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row>
    <row r="32" spans="1:79" s="17" customFormat="1" ht="94.5" hidden="1" customHeight="1" thickBot="1" x14ac:dyDescent="0.35">
      <c r="A32" s="351">
        <v>5</v>
      </c>
      <c r="B32" s="352"/>
      <c r="C32" s="353"/>
      <c r="D32" s="354" t="s">
        <v>406</v>
      </c>
      <c r="E32" s="352"/>
      <c r="F32" s="354"/>
      <c r="G32" s="354" t="s">
        <v>24</v>
      </c>
      <c r="H32" s="355" t="s">
        <v>45</v>
      </c>
      <c r="I32" s="355" t="s">
        <v>58</v>
      </c>
      <c r="J32" s="355" t="s">
        <v>64</v>
      </c>
      <c r="K32" s="356" t="s">
        <v>122</v>
      </c>
      <c r="L32" s="356" t="s">
        <v>507</v>
      </c>
      <c r="M32" s="356" t="s">
        <v>375</v>
      </c>
      <c r="N32" s="357" t="str">
        <f>+CONCATENATE(K32," ",L32," ",M32)</f>
        <v xml:space="preserve">Posibilidad de pérdida Económica y Reputacional Por cambios a la política pública de vivienda del Gobierno Nacional  Debido a:
1. Cambios de instrumentos de medición para el otorgamiento de los subsidios de vivienda, debido a nuevas  directrices por parte del Gobierno Nacional.
2. Desconocimiento de la normatividad en contratación estatal.
</v>
      </c>
      <c r="O32" s="358"/>
      <c r="P32" s="184"/>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row>
    <row r="33" spans="1:79" s="17" customFormat="1" ht="133.5" hidden="1" customHeight="1" thickBot="1" x14ac:dyDescent="0.3">
      <c r="A33" s="381">
        <v>6</v>
      </c>
      <c r="B33" s="361"/>
      <c r="C33" s="362"/>
      <c r="D33" s="363" t="s">
        <v>405</v>
      </c>
      <c r="E33" s="361"/>
      <c r="F33" s="363"/>
      <c r="G33" s="363" t="s">
        <v>21</v>
      </c>
      <c r="H33" s="364" t="s">
        <v>46</v>
      </c>
      <c r="I33" s="364" t="s">
        <v>58</v>
      </c>
      <c r="J33" s="364" t="s">
        <v>64</v>
      </c>
      <c r="K33" s="365" t="s">
        <v>122</v>
      </c>
      <c r="L33" s="365" t="s">
        <v>360</v>
      </c>
      <c r="M33" s="365" t="s">
        <v>361</v>
      </c>
      <c r="N33" s="382" t="str">
        <f t="shared" ref="N33" si="1">+CONCATENATE(K33," ",L33," ",M33)</f>
        <v xml:space="preserve">Posibilidad de pérdida Económica y Reputacional Por pérdida de Información física y sistematizada de los beneficiarios y postulantes 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v>
      </c>
      <c r="O33" s="358"/>
      <c r="P33" s="206"/>
    </row>
    <row r="34" spans="1:79" s="17" customFormat="1" ht="121.5" hidden="1" customHeight="1" thickBot="1" x14ac:dyDescent="0.3">
      <c r="A34" s="351">
        <v>7</v>
      </c>
      <c r="B34" s="352"/>
      <c r="C34" s="353"/>
      <c r="D34" s="354" t="s">
        <v>405</v>
      </c>
      <c r="E34" s="352"/>
      <c r="F34" s="354"/>
      <c r="G34" s="354" t="s">
        <v>21</v>
      </c>
      <c r="H34" s="355" t="s">
        <v>46</v>
      </c>
      <c r="I34" s="355" t="s">
        <v>58</v>
      </c>
      <c r="J34" s="355" t="s">
        <v>64</v>
      </c>
      <c r="K34" s="356" t="s">
        <v>221</v>
      </c>
      <c r="L34" s="356" t="s">
        <v>372</v>
      </c>
      <c r="M34" s="356" t="s">
        <v>373</v>
      </c>
      <c r="N34" s="357" t="str">
        <f>+CONCATENATE(K34," ",L34," ",M34)</f>
        <v>Posibilidad de pérdida Reputacional y Económica Por  selección  errónea de beneficiarios  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v>
      </c>
      <c r="O34" s="358"/>
      <c r="P34" s="206"/>
    </row>
    <row r="35" spans="1:79" s="17" customFormat="1" ht="133.5" hidden="1" customHeight="1" thickBot="1" x14ac:dyDescent="0.3">
      <c r="A35" s="381">
        <v>8</v>
      </c>
      <c r="B35" s="361"/>
      <c r="C35" s="362"/>
      <c r="D35" s="363" t="s">
        <v>405</v>
      </c>
      <c r="E35" s="361"/>
      <c r="F35" s="363"/>
      <c r="G35" s="363" t="s">
        <v>21</v>
      </c>
      <c r="H35" s="364" t="s">
        <v>46</v>
      </c>
      <c r="I35" s="364" t="s">
        <v>58</v>
      </c>
      <c r="J35" s="364" t="s">
        <v>64</v>
      </c>
      <c r="K35" s="365" t="s">
        <v>122</v>
      </c>
      <c r="L35" s="365" t="s">
        <v>371</v>
      </c>
      <c r="M35" s="365" t="s">
        <v>508</v>
      </c>
      <c r="N35" s="382" t="str">
        <f t="shared" ref="N35" si="2">+CONCATENATE(K35," ",L35," ",M35)</f>
        <v xml:space="preserve">Posibilidad de pérdida Económica y Reputacional Por entregas de mejoramientos incompletos y con imperfecciones que conllevan a la insatisfacción y mal funcionamiento. Debido a :
1. Falta de planeación, seguimiento y control.                   
2. El contratista no cuenta con mano de obra calificada para ejecutar el mejoramiento.                                                              </v>
      </c>
      <c r="O35" s="358"/>
      <c r="P35" s="206"/>
    </row>
    <row r="36" spans="1:79" s="17" customFormat="1" ht="151.5" hidden="1" customHeight="1" thickBot="1" x14ac:dyDescent="0.3">
      <c r="A36" s="351" t="s">
        <v>408</v>
      </c>
      <c r="B36" s="352"/>
      <c r="C36" s="353"/>
      <c r="D36" s="354" t="s">
        <v>407</v>
      </c>
      <c r="E36" s="352"/>
      <c r="F36" s="354"/>
      <c r="G36" s="354" t="s">
        <v>21</v>
      </c>
      <c r="H36" s="355" t="s">
        <v>46</v>
      </c>
      <c r="I36" s="355" t="s">
        <v>58</v>
      </c>
      <c r="J36" s="355" t="s">
        <v>64</v>
      </c>
      <c r="K36" s="356" t="s">
        <v>221</v>
      </c>
      <c r="L36" s="356" t="s">
        <v>374</v>
      </c>
      <c r="M36" s="356" t="s">
        <v>509</v>
      </c>
      <c r="N36" s="357" t="str">
        <f>+CONCATENATE(K36," ",L36," ",M36)</f>
        <v>Posibilidad de pérdida Reputacional y Económica Por titulación sin el cumplimiento de los requisitos 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v>
      </c>
      <c r="O36" s="358"/>
      <c r="P36" s="206"/>
    </row>
    <row r="37" spans="1:79" s="17" customFormat="1" ht="147.5" customHeight="1" thickBot="1" x14ac:dyDescent="0.3">
      <c r="A37" s="420" t="s">
        <v>409</v>
      </c>
      <c r="B37" s="361"/>
      <c r="C37" s="362"/>
      <c r="D37" s="363" t="s">
        <v>407</v>
      </c>
      <c r="E37" s="361"/>
      <c r="F37" s="363"/>
      <c r="G37" s="363" t="s">
        <v>17</v>
      </c>
      <c r="H37" s="364" t="s">
        <v>46</v>
      </c>
      <c r="I37" s="364" t="s">
        <v>58</v>
      </c>
      <c r="J37" s="364" t="s">
        <v>64</v>
      </c>
      <c r="K37" s="365" t="s">
        <v>221</v>
      </c>
      <c r="L37" s="365" t="s">
        <v>363</v>
      </c>
      <c r="M37" s="365" t="s">
        <v>377</v>
      </c>
      <c r="N37" s="382" t="str">
        <f>+CONCATENATE(K37," ",L37," ",M37)</f>
        <v>Posibilidad de pérdida Reputacional y Económica Por aprobación errónea de Titulación. Debido a:
1. Incumplimiento a la Norma.
2. Error en la titulación de predios sin el cumplimiento de los requisitos.
3. Manipulación inadecuada de la información.
4. Carencia de valores y principios éticos en el desempeño de las funciones por parte de los funcionarios.</v>
      </c>
      <c r="O37" s="358"/>
      <c r="P37" s="206"/>
    </row>
    <row r="38" spans="1:79" s="17" customFormat="1" ht="153" customHeight="1" thickBot="1" x14ac:dyDescent="0.35">
      <c r="A38" s="419">
        <v>11</v>
      </c>
      <c r="B38" s="366"/>
      <c r="C38" s="367"/>
      <c r="D38" s="354" t="s">
        <v>510</v>
      </c>
      <c r="E38" s="352"/>
      <c r="F38" s="354"/>
      <c r="G38" s="354" t="s">
        <v>17</v>
      </c>
      <c r="H38" s="355" t="s">
        <v>50</v>
      </c>
      <c r="I38" s="355" t="s">
        <v>58</v>
      </c>
      <c r="J38" s="355" t="s">
        <v>54</v>
      </c>
      <c r="K38" s="356" t="s">
        <v>122</v>
      </c>
      <c r="L38" s="356" t="s">
        <v>368</v>
      </c>
      <c r="M38" s="356" t="s">
        <v>370</v>
      </c>
      <c r="N38" s="357" t="str">
        <f>+CONCATENATE(K38," ",L38," ",M38)</f>
        <v>Posibilidad de pérdida Económica y Reputacional Por la no divulgación y falta de publicidad de todos los procesos de selección en el portal de contratación publico SECOP II. 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v>
      </c>
      <c r="O38" s="358"/>
      <c r="P38" s="184"/>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row>
    <row r="39" spans="1:79" s="17" customFormat="1" ht="109.5" customHeight="1" thickBot="1" x14ac:dyDescent="0.3">
      <c r="A39" s="420">
        <v>12</v>
      </c>
      <c r="B39" s="361"/>
      <c r="C39" s="362"/>
      <c r="D39" s="363" t="s">
        <v>510</v>
      </c>
      <c r="E39" s="361"/>
      <c r="F39" s="363"/>
      <c r="G39" s="363" t="s">
        <v>17</v>
      </c>
      <c r="H39" s="364" t="s">
        <v>50</v>
      </c>
      <c r="I39" s="364" t="s">
        <v>58</v>
      </c>
      <c r="J39" s="364" t="s">
        <v>52</v>
      </c>
      <c r="K39" s="365" t="s">
        <v>123</v>
      </c>
      <c r="L39" s="365" t="s">
        <v>364</v>
      </c>
      <c r="M39" s="365" t="s">
        <v>365</v>
      </c>
      <c r="N39" s="382" t="str">
        <f>+CONCATENATE(K39," ",L39," ",M39)</f>
        <v>Posibilidad de pérdida Reputacional Por falta de personal con la experiencia y competencia para realizar los estudios previos. Debido a:
1. Desconocimiento de la normatividad en contratación estatal.
2. Falta de conocimientos en los procedimientos establecidos.
3. Inadecuada elaboración de estudios previos.</v>
      </c>
      <c r="O39" s="358"/>
      <c r="P39" s="206"/>
    </row>
    <row r="40" spans="1:79" s="17" customFormat="1" ht="112.5" customHeight="1" thickBot="1" x14ac:dyDescent="0.35">
      <c r="A40" s="419">
        <v>13</v>
      </c>
      <c r="B40" s="352"/>
      <c r="C40" s="353"/>
      <c r="D40" s="354" t="s">
        <v>510</v>
      </c>
      <c r="E40" s="352"/>
      <c r="F40" s="354"/>
      <c r="G40" s="354" t="s">
        <v>17</v>
      </c>
      <c r="H40" s="355" t="s">
        <v>50</v>
      </c>
      <c r="I40" s="355" t="s">
        <v>58</v>
      </c>
      <c r="J40" s="355" t="s">
        <v>61</v>
      </c>
      <c r="K40" s="356" t="s">
        <v>122</v>
      </c>
      <c r="L40" s="356" t="s">
        <v>362</v>
      </c>
      <c r="M40" s="356" t="s">
        <v>366</v>
      </c>
      <c r="N40" s="357" t="str">
        <f>+CONCATENATE(K40," ",L40," ",M40)</f>
        <v xml:space="preserve">Posibilidad de pérdida Económica y Reputacional Por falta de la documentación requerida para los procesos de selección. Debido a:
1. Desconocimiento de la normatividad en contratación estatal.
2. Falta de conocimientos en los procedimientos establecidos.
3. Incumplimiento de los requisitos legales en la celebración de los contratos.
</v>
      </c>
      <c r="O40" s="358"/>
      <c r="P40" s="184"/>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row>
    <row r="41" spans="1:79" s="17" customFormat="1" ht="194" customHeight="1" thickBot="1" x14ac:dyDescent="0.35">
      <c r="A41" s="419">
        <v>14</v>
      </c>
      <c r="B41" s="352"/>
      <c r="C41" s="353"/>
      <c r="D41" s="354" t="s">
        <v>510</v>
      </c>
      <c r="E41" s="352"/>
      <c r="F41" s="354"/>
      <c r="G41" s="354" t="s">
        <v>17</v>
      </c>
      <c r="H41" s="355" t="s">
        <v>50</v>
      </c>
      <c r="I41" s="355" t="s">
        <v>58</v>
      </c>
      <c r="J41" s="355" t="s">
        <v>54</v>
      </c>
      <c r="K41" s="356" t="s">
        <v>122</v>
      </c>
      <c r="L41" s="356" t="s">
        <v>367</v>
      </c>
      <c r="M41" s="356" t="s">
        <v>369</v>
      </c>
      <c r="N41" s="357" t="str">
        <f t="shared" ref="N41" si="3">+CONCATENATE(K41," ",L41," ",M41)</f>
        <v>Posibilidad de pérdida Económica y Reputacional Por violación del debido proceso en el proceso de selección. 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v>
      </c>
      <c r="O41" s="358"/>
      <c r="P41" s="184"/>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row>
    <row r="42" spans="1:79" s="17" customFormat="1" ht="153" hidden="1" customHeight="1" thickBot="1" x14ac:dyDescent="0.35">
      <c r="A42" s="351">
        <v>15</v>
      </c>
      <c r="B42" s="366"/>
      <c r="C42" s="367"/>
      <c r="D42" s="354" t="s">
        <v>510</v>
      </c>
      <c r="E42" s="352"/>
      <c r="F42" s="354"/>
      <c r="G42" s="354" t="s">
        <v>15</v>
      </c>
      <c r="H42" s="355" t="s">
        <v>50</v>
      </c>
      <c r="I42" s="355" t="s">
        <v>58</v>
      </c>
      <c r="J42" s="355" t="s">
        <v>54</v>
      </c>
      <c r="K42" s="356" t="s">
        <v>123</v>
      </c>
      <c r="L42" s="356" t="s">
        <v>378</v>
      </c>
      <c r="M42" s="356" t="s">
        <v>379</v>
      </c>
      <c r="N42" s="357" t="str">
        <f>+CONCATENATE(K42," ",L42," ",M42)</f>
        <v>Posibilidad de pérdida Reputacional Por  celebración indebida de contratos Debido a:
1. Desconocimiento de procesos internos.
2. No aseguramiento de los lineamientos de calidad, SSL y ambiental de la empresa en los contratos.</v>
      </c>
      <c r="O42" s="358"/>
      <c r="P42" s="184"/>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row>
    <row r="43" spans="1:79" s="17" customFormat="1" ht="86.25" hidden="1" customHeight="1" thickBot="1" x14ac:dyDescent="0.35">
      <c r="A43" s="381">
        <v>16</v>
      </c>
      <c r="B43" s="369"/>
      <c r="C43" s="370"/>
      <c r="D43" s="363" t="s">
        <v>510</v>
      </c>
      <c r="E43" s="361"/>
      <c r="F43" s="363"/>
      <c r="G43" s="363" t="s">
        <v>15</v>
      </c>
      <c r="H43" s="364" t="s">
        <v>50</v>
      </c>
      <c r="I43" s="364" t="s">
        <v>58</v>
      </c>
      <c r="J43" s="364" t="s">
        <v>54</v>
      </c>
      <c r="K43" s="365" t="s">
        <v>122</v>
      </c>
      <c r="L43" s="401" t="s">
        <v>511</v>
      </c>
      <c r="M43" s="371" t="s">
        <v>512</v>
      </c>
      <c r="N43" s="392" t="str">
        <f>+CONCATENATE(K43," ",L43," ",M43)</f>
        <v>Posibilidad de pérdida Económica y Reputacional Por afectación en la ejecución de contratos por información fraudulenta de contratistas.   Debido a:
1. El contratista no cumple con el perfil o requisitos establecidos para la suscripción del Contrato.                                                                           
2. No hay un sistema o herramienta que permita la verificación de la información presentada por el contratista</v>
      </c>
      <c r="O43" s="368"/>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row>
    <row r="44" spans="1:79" s="17" customFormat="1" ht="116.25" hidden="1" customHeight="1" thickBot="1" x14ac:dyDescent="0.35">
      <c r="A44" s="351">
        <v>17</v>
      </c>
      <c r="B44" s="372"/>
      <c r="C44" s="367"/>
      <c r="D44" s="354" t="s">
        <v>510</v>
      </c>
      <c r="E44" s="373"/>
      <c r="F44" s="374"/>
      <c r="G44" s="354" t="s">
        <v>15</v>
      </c>
      <c r="H44" s="355" t="s">
        <v>50</v>
      </c>
      <c r="I44" s="355" t="s">
        <v>58</v>
      </c>
      <c r="J44" s="375"/>
      <c r="K44" s="376" t="s">
        <v>124</v>
      </c>
      <c r="L44" s="376" t="s">
        <v>380</v>
      </c>
      <c r="M44" s="376" t="s">
        <v>513</v>
      </c>
      <c r="N44" s="393" t="str">
        <f t="shared" ref="N44:N47" si="4">+CONCATENATE(K44," ",L44," ",M44)</f>
        <v>Posibilidad de pérdida Económica Por vencimiento de términos judiciales Debido a:
1. Falta de seguimiento y control al vencimiento de los términos judiciales.
2. Desconocimiento de la normatividad en procesos judiciales.
3. Falta de personal de apoyo a los procesos judiciales.</v>
      </c>
      <c r="O44" s="368"/>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row>
    <row r="45" spans="1:79" s="17" customFormat="1" ht="155" customHeight="1" thickBot="1" x14ac:dyDescent="0.35">
      <c r="A45" s="419">
        <v>18</v>
      </c>
      <c r="B45" s="372"/>
      <c r="C45" s="367"/>
      <c r="D45" s="354" t="s">
        <v>415</v>
      </c>
      <c r="E45" s="373"/>
      <c r="F45" s="374"/>
      <c r="G45" s="354" t="s">
        <v>17</v>
      </c>
      <c r="H45" s="355" t="s">
        <v>46</v>
      </c>
      <c r="I45" s="355" t="s">
        <v>56</v>
      </c>
      <c r="J45" s="375"/>
      <c r="K45" s="376" t="s">
        <v>122</v>
      </c>
      <c r="L45" s="376" t="s">
        <v>381</v>
      </c>
      <c r="M45" s="376" t="s">
        <v>382</v>
      </c>
      <c r="N45" s="393" t="str">
        <f>+CONCATENATE(K45," ",L45," ",M45)</f>
        <v>Posibilidad de pérdida Económica y Reputacional Por realizar pago sin el cumplimiento de algún requisito establecido y requerido. Debido a:
1. No verificación del check list al momento del pago. 
2. Falta de manipulación y/o sustracción indebida de información, para beneficio propio o de un tercero.
3.  Manipulación inadecuada de información.</v>
      </c>
      <c r="O45" s="368"/>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row>
    <row r="46" spans="1:79" s="17" customFormat="1" ht="118.5" hidden="1" customHeight="1" thickBot="1" x14ac:dyDescent="0.35">
      <c r="A46" s="419">
        <v>19</v>
      </c>
      <c r="B46" s="372"/>
      <c r="C46" s="367"/>
      <c r="D46" s="354" t="s">
        <v>415</v>
      </c>
      <c r="E46" s="373"/>
      <c r="F46" s="374"/>
      <c r="G46" s="354" t="s">
        <v>22</v>
      </c>
      <c r="H46" s="355" t="s">
        <v>46</v>
      </c>
      <c r="I46" s="355" t="s">
        <v>56</v>
      </c>
      <c r="J46" s="375"/>
      <c r="K46" s="376" t="s">
        <v>122</v>
      </c>
      <c r="L46" s="376" t="s">
        <v>383</v>
      </c>
      <c r="M46" s="376" t="s">
        <v>384</v>
      </c>
      <c r="N46" s="393" t="str">
        <f t="shared" ref="N46" si="5">+CONCATENATE(K46," ",L46," ",M46)</f>
        <v>Posibilidad de pérdida Económica y Reputacional Por la utilización de los bienes muebles e inmuebles en actividades que no se relacionan con la misión de la entidad Debido a:
1. Desactualización del inventario de bienes muebles e inmuebles
2. Falta de administración de los bienes de la empresa 
3.  Manipulación inadecuada de información.</v>
      </c>
      <c r="O46" s="368"/>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row>
    <row r="47" spans="1:79" s="17" customFormat="1" ht="115.5" hidden="1" customHeight="1" thickBot="1" x14ac:dyDescent="0.35">
      <c r="A47" s="420">
        <v>20</v>
      </c>
      <c r="B47" s="369"/>
      <c r="C47" s="370"/>
      <c r="D47" s="363" t="s">
        <v>410</v>
      </c>
      <c r="E47" s="377"/>
      <c r="F47" s="378"/>
      <c r="G47" s="363" t="s">
        <v>15</v>
      </c>
      <c r="H47" s="364" t="s">
        <v>50</v>
      </c>
      <c r="I47" s="364" t="s">
        <v>57</v>
      </c>
      <c r="J47" s="379"/>
      <c r="K47" s="371" t="s">
        <v>123</v>
      </c>
      <c r="L47" s="371" t="s">
        <v>385</v>
      </c>
      <c r="M47" s="371" t="s">
        <v>514</v>
      </c>
      <c r="N47" s="392" t="str">
        <f t="shared" si="4"/>
        <v>Posibilidad de pérdida Reputacional Por desactualización de la información de los servidores públicos en el SIGEP II Debido a:
1. Incumplimiento normatividad
2. Desorden administrativo
3. Manipulación inadecuada de información.
4. Falta de compromiso por parte de los funcionarios públicos.</v>
      </c>
      <c r="O47" s="368"/>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row>
    <row r="48" spans="1:79" s="17" customFormat="1" ht="123.75" hidden="1" customHeight="1" thickBot="1" x14ac:dyDescent="0.35">
      <c r="A48" s="419">
        <v>21</v>
      </c>
      <c r="B48" s="366"/>
      <c r="C48" s="367"/>
      <c r="D48" s="354" t="s">
        <v>410</v>
      </c>
      <c r="E48" s="373"/>
      <c r="F48" s="374"/>
      <c r="G48" s="354" t="s">
        <v>21</v>
      </c>
      <c r="H48" s="355" t="s">
        <v>48</v>
      </c>
      <c r="I48" s="355" t="s">
        <v>58</v>
      </c>
      <c r="J48" s="375"/>
      <c r="K48" s="376" t="s">
        <v>123</v>
      </c>
      <c r="L48" s="376" t="s">
        <v>386</v>
      </c>
      <c r="M48" s="376" t="s">
        <v>387</v>
      </c>
      <c r="N48" s="393" t="str">
        <f t="shared" ref="N48" si="6">+CONCATENATE(K48," ",L48," ",M48)</f>
        <v xml:space="preserve">Posibilidad de pérdida Reputacional Por extemporaneidad en la ejecución de los programas establecidos en el Manual de Seguridad y Salud en el Trabajo Debido a:
1. Incumplimiento normatividad
2. Desconocimiento de normatividad.
3. Falta de seguimiento en la ejecución de programas.
4. Ausencia de un personal de planta y/o de apoyo que garantice la continuidad del mismo.  </v>
      </c>
      <c r="O48" s="368"/>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row>
    <row r="49" spans="1:79" s="17" customFormat="1" ht="144" hidden="1" customHeight="1" thickBot="1" x14ac:dyDescent="0.35">
      <c r="A49" s="420">
        <v>22</v>
      </c>
      <c r="B49" s="380"/>
      <c r="C49" s="370"/>
      <c r="D49" s="363" t="s">
        <v>410</v>
      </c>
      <c r="E49" s="377"/>
      <c r="F49" s="378"/>
      <c r="G49" s="363" t="s">
        <v>15</v>
      </c>
      <c r="H49" s="364" t="s">
        <v>46</v>
      </c>
      <c r="I49" s="364" t="s">
        <v>24</v>
      </c>
      <c r="J49" s="379"/>
      <c r="K49" s="371" t="s">
        <v>122</v>
      </c>
      <c r="L49" s="371" t="s">
        <v>515</v>
      </c>
      <c r="M49" s="371" t="s">
        <v>516</v>
      </c>
      <c r="N49" s="392" t="str">
        <f t="shared" ref="N49:N50" si="7">+CONCATENATE(K49," ",L49," ",M49)</f>
        <v xml:space="preserve">Posibilidad de pérdida Económica y Reputacional Por incumplimiento de políticas, objetivos y metas del proceso 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v>
      </c>
      <c r="O49" s="368"/>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row>
    <row r="50" spans="1:79" s="17" customFormat="1" ht="191.25" hidden="1" customHeight="1" thickBot="1" x14ac:dyDescent="0.35">
      <c r="A50" s="419">
        <v>23</v>
      </c>
      <c r="B50" s="372"/>
      <c r="C50" s="367"/>
      <c r="D50" s="354" t="s">
        <v>410</v>
      </c>
      <c r="E50" s="373"/>
      <c r="F50" s="374"/>
      <c r="G50" s="354" t="s">
        <v>15</v>
      </c>
      <c r="H50" s="355" t="s">
        <v>46</v>
      </c>
      <c r="I50" s="355" t="s">
        <v>24</v>
      </c>
      <c r="J50" s="375"/>
      <c r="K50" s="376" t="s">
        <v>122</v>
      </c>
      <c r="L50" s="376" t="s">
        <v>388</v>
      </c>
      <c r="M50" s="376" t="s">
        <v>389</v>
      </c>
      <c r="N50" s="393" t="str">
        <f t="shared" si="7"/>
        <v>Posibilidad de pérdida Económica y Reputacional Por incumplimiento de las metas del plan acción de la empresa en función a la idoneidad del personal asignado como responsable de cada proceso. 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v>
      </c>
      <c r="O50" s="368"/>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row>
    <row r="51" spans="1:79" s="17" customFormat="1" ht="138.75" hidden="1" customHeight="1" thickBot="1" x14ac:dyDescent="0.35">
      <c r="A51" s="420">
        <v>24</v>
      </c>
      <c r="B51" s="369"/>
      <c r="C51" s="370"/>
      <c r="D51" s="363" t="s">
        <v>411</v>
      </c>
      <c r="E51" s="377"/>
      <c r="F51" s="378"/>
      <c r="G51" s="363" t="s">
        <v>21</v>
      </c>
      <c r="H51" s="364" t="s">
        <v>46</v>
      </c>
      <c r="I51" s="364" t="s">
        <v>58</v>
      </c>
      <c r="J51" s="379"/>
      <c r="K51" s="371" t="s">
        <v>122</v>
      </c>
      <c r="L51" s="371" t="s">
        <v>390</v>
      </c>
      <c r="M51" s="371" t="s">
        <v>517</v>
      </c>
      <c r="N51" s="392" t="str">
        <f t="shared" ref="N51" si="8">+CONCATENATE(K51," ",L51," ",M51)</f>
        <v>Posibilidad de pérdida Económica y Reputacional Por destrucción involuntaria y / o perdida de Documentos 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v>
      </c>
      <c r="O51" s="368"/>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row>
    <row r="52" spans="1:79" s="17" customFormat="1" ht="161.25" hidden="1" customHeight="1" thickBot="1" x14ac:dyDescent="0.35">
      <c r="A52" s="419">
        <v>25</v>
      </c>
      <c r="B52" s="372"/>
      <c r="C52" s="367"/>
      <c r="D52" s="354" t="s">
        <v>411</v>
      </c>
      <c r="E52" s="373"/>
      <c r="F52" s="374"/>
      <c r="G52" s="354" t="s">
        <v>21</v>
      </c>
      <c r="H52" s="355" t="s">
        <v>46</v>
      </c>
      <c r="I52" s="355" t="s">
        <v>58</v>
      </c>
      <c r="J52" s="375"/>
      <c r="K52" s="376" t="s">
        <v>122</v>
      </c>
      <c r="L52" s="376" t="s">
        <v>518</v>
      </c>
      <c r="M52" s="376" t="s">
        <v>519</v>
      </c>
      <c r="N52" s="393" t="str">
        <f t="shared" ref="N52" si="9">+CONCATENATE(K52," ",L52," ",M52)</f>
        <v>Posibilidad de pérdida Económica y Reputacional Por ineficiencia Administrativa por demoras en dar respuesta a las comunicaciones escritas y electrónicas 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v>
      </c>
      <c r="O52" s="368"/>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row>
    <row r="53" spans="1:79" s="17" customFormat="1" ht="138.75" hidden="1" customHeight="1" thickBot="1" x14ac:dyDescent="0.35">
      <c r="A53" s="420" t="s">
        <v>412</v>
      </c>
      <c r="B53" s="369"/>
      <c r="C53" s="370"/>
      <c r="D53" s="363" t="s">
        <v>411</v>
      </c>
      <c r="E53" s="377"/>
      <c r="F53" s="378"/>
      <c r="G53" s="363" t="s">
        <v>21</v>
      </c>
      <c r="H53" s="364" t="s">
        <v>46</v>
      </c>
      <c r="I53" s="364" t="s">
        <v>58</v>
      </c>
      <c r="J53" s="379"/>
      <c r="K53" s="371" t="s">
        <v>122</v>
      </c>
      <c r="L53" s="371" t="s">
        <v>520</v>
      </c>
      <c r="M53" s="371" t="s">
        <v>521</v>
      </c>
      <c r="N53" s="392" t="str">
        <f>+CONCATENATE(K53," ",L53," ",M53)</f>
        <v>Posibilidad de pérdida Económica y Reputacional Por información errónea en los registros por parte del usuario Debido a:
1.Descocimiento de las herramientas.                                                                                                       2. Falta de capacitaciones de herramientas ofimáticas.                                                       3. Falta de tiempo para dedicar a las actividades..</v>
      </c>
      <c r="O53" s="368"/>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row>
    <row r="54" spans="1:79" s="17" customFormat="1" ht="14" hidden="1" customHeight="1" thickBot="1" x14ac:dyDescent="0.35">
      <c r="A54" s="419" t="s">
        <v>413</v>
      </c>
      <c r="B54" s="372"/>
      <c r="C54" s="367"/>
      <c r="D54" s="354" t="s">
        <v>411</v>
      </c>
      <c r="E54" s="373"/>
      <c r="F54" s="374"/>
      <c r="G54" s="354" t="s">
        <v>15</v>
      </c>
      <c r="H54" s="355" t="s">
        <v>46</v>
      </c>
      <c r="I54" s="355" t="s">
        <v>58</v>
      </c>
      <c r="J54" s="375"/>
      <c r="K54" s="376" t="s">
        <v>122</v>
      </c>
      <c r="L54" s="376" t="s">
        <v>391</v>
      </c>
      <c r="M54" s="376" t="s">
        <v>522</v>
      </c>
      <c r="N54" s="393" t="str">
        <f t="shared" ref="N54:N55" si="10">+CONCATENATE(K54," ",L54," ",M54)</f>
        <v>Posibilidad de pérdida Económica y Reputacional Por uso de la información para beneficio particular y/o daño a la institucionalidad. Debido a:
1 Uso Inadecuado de la información.
2. Falta de capacitación al personal.
3. Falta de manipulación y/o sustracción indebida de información, para beneficio propio o de un tercero.
4.   Manipulación inadecuada de información.</v>
      </c>
      <c r="O54" s="368"/>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row>
    <row r="55" spans="1:79" s="17" customFormat="1" ht="138.75" customHeight="1" thickBot="1" x14ac:dyDescent="0.35">
      <c r="A55" s="419">
        <v>28</v>
      </c>
      <c r="B55" s="372"/>
      <c r="C55" s="367"/>
      <c r="D55" s="354" t="s">
        <v>414</v>
      </c>
      <c r="E55" s="373"/>
      <c r="F55" s="374"/>
      <c r="G55" s="354" t="s">
        <v>17</v>
      </c>
      <c r="H55" s="355" t="s">
        <v>46</v>
      </c>
      <c r="I55" s="355" t="s">
        <v>58</v>
      </c>
      <c r="J55" s="375"/>
      <c r="K55" s="376" t="s">
        <v>122</v>
      </c>
      <c r="L55" s="376" t="s">
        <v>392</v>
      </c>
      <c r="M55" s="376" t="s">
        <v>393</v>
      </c>
      <c r="N55" s="393" t="str">
        <f t="shared" si="10"/>
        <v>Posibilidad de pérdida Económica y Reputacional Por incumplimiento de las disposiciones legales de la administración en rentabilidad, sostenibilidad y reciprocidad. Debido a:
1. No se verifique el uso adecuado de los recursos</v>
      </c>
      <c r="O55" s="368"/>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row>
    <row r="56" spans="1:79" s="17" customFormat="1" ht="138.75" hidden="1" customHeight="1" thickBot="1" x14ac:dyDescent="0.35">
      <c r="A56" s="351">
        <v>29</v>
      </c>
      <c r="B56" s="372"/>
      <c r="C56" s="367"/>
      <c r="D56" s="354" t="s">
        <v>414</v>
      </c>
      <c r="E56" s="373"/>
      <c r="F56" s="374"/>
      <c r="G56" s="354" t="s">
        <v>15</v>
      </c>
      <c r="H56" s="355" t="s">
        <v>50</v>
      </c>
      <c r="I56" s="355" t="s">
        <v>58</v>
      </c>
      <c r="J56" s="375"/>
      <c r="K56" s="376" t="s">
        <v>122</v>
      </c>
      <c r="L56" s="376" t="s">
        <v>394</v>
      </c>
      <c r="M56" s="376" t="s">
        <v>523</v>
      </c>
      <c r="N56" s="393" t="str">
        <f t="shared" ref="N56:N57" si="11">+CONCATENATE(K56," ",L56," ",M56)</f>
        <v xml:space="preserve">Posibilidad de pérdida Económica y Reputacional Por que  no se programe, ejecute y evalué de manera oportuna e independiente el Sistema de Control Interno.   Debido a:
1. No contar con la capacitación para realizar la evaluación idónea del sistema
2. No contar con una programación de seguimiento de los procesos        
3. Carencia de valores y principios éticos en el desempeño de las funciones por parte de los funcionarios.                                           </v>
      </c>
      <c r="O56" s="368"/>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row>
    <row r="57" spans="1:79" s="17" customFormat="1" ht="138.75" hidden="1" customHeight="1" thickBot="1" x14ac:dyDescent="0.35">
      <c r="A57" s="383">
        <v>30</v>
      </c>
      <c r="B57" s="384"/>
      <c r="C57" s="385"/>
      <c r="D57" s="386" t="s">
        <v>414</v>
      </c>
      <c r="E57" s="387"/>
      <c r="F57" s="388"/>
      <c r="G57" s="386" t="s">
        <v>15</v>
      </c>
      <c r="H57" s="389" t="s">
        <v>50</v>
      </c>
      <c r="I57" s="389" t="s">
        <v>58</v>
      </c>
      <c r="J57" s="390"/>
      <c r="K57" s="391" t="s">
        <v>122</v>
      </c>
      <c r="L57" s="391" t="s">
        <v>395</v>
      </c>
      <c r="M57" s="391" t="s">
        <v>396</v>
      </c>
      <c r="N57" s="394" t="str">
        <f t="shared" si="11"/>
        <v xml:space="preserve">Posibilidad de pérdida Económica y Reputacional Por que no se ejecute el programa de auditorias internas Debido a:
1. No disponer del personal suficiente para el desarrollo de las distintas auditorias
2. Carencia de valores y principios éticos en el desempeño de las funciones por parte de los funcionarios.                                           </v>
      </c>
      <c r="O57" s="368"/>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row>
  </sheetData>
  <sheetProtection insertColumns="0" insertRows="0" insertHyperlinks="0" deleteColumns="0" deleteRows="0"/>
  <mergeCells count="9">
    <mergeCell ref="A26:O26"/>
    <mergeCell ref="B1:N1"/>
    <mergeCell ref="A3:C6"/>
    <mergeCell ref="D6:G6"/>
    <mergeCell ref="H6:K6"/>
    <mergeCell ref="L6:M6"/>
    <mergeCell ref="D3:N3"/>
    <mergeCell ref="D4:N4"/>
    <mergeCell ref="D5:N5"/>
  </mergeCells>
  <conditionalFormatting sqref="O28:O57">
    <cfRule type="containsText" dxfId="147" priority="1" operator="containsText" text="RIESGO BAJO">
      <formula>NOT(ISERROR(SEARCH("RIESGO BAJO",O28)))</formula>
    </cfRule>
    <cfRule type="containsText" dxfId="146" priority="2" operator="containsText" text="RIESGO MODERADO">
      <formula>NOT(ISERROR(SEARCH("RIESGO MODERADO",O28)))</formula>
    </cfRule>
    <cfRule type="containsText" dxfId="145" priority="3" operator="containsText" text="RIESGO ALTO">
      <formula>NOT(ISERROR(SEARCH("RIESGO ALTO",O28)))</formula>
    </cfRule>
    <cfRule type="containsText" dxfId="144" priority="4" operator="containsText" text="RIESGO EXTREMO">
      <formula>NOT(ISERROR(SEARCH("RIESGO EXTREMO",O28)))</formula>
    </cfRule>
  </conditionalFormatting>
  <dataValidations count="5">
    <dataValidation type="list" allowBlank="1" showInputMessage="1" showErrorMessage="1" sqref="O28:O57" xr:uid="{00000000-0002-0000-0300-000000000000}">
      <formula1>$O$8:$O$9</formula1>
    </dataValidation>
    <dataValidation type="list" allowBlank="1" showInputMessage="1" showErrorMessage="1" sqref="J44:J57" xr:uid="{00000000-0002-0000-0300-000001000000}">
      <formula1>$J$8:$J$14</formula1>
    </dataValidation>
    <dataValidation type="list" allowBlank="1" showInputMessage="1" showErrorMessage="1" sqref="F28 F31:F43" xr:uid="{00000000-0002-0000-0300-000002000000}">
      <formula1>$F$8:$F$25</formula1>
    </dataValidation>
    <dataValidation type="list" allowBlank="1" showInputMessage="1" showErrorMessage="1" sqref="C39:C41 C28:C37" xr:uid="{00000000-0002-0000-0300-000003000000}">
      <formula1>$C$8:$C$25</formula1>
    </dataValidation>
    <dataValidation type="list" allowBlank="1" showInputMessage="1" showErrorMessage="1" sqref="E28 E31:E43" xr:uid="{00000000-0002-0000-0300-000004000000}">
      <formula1>$B$8:$B$24</formula1>
    </dataValidation>
  </dataValidations>
  <hyperlinks>
    <hyperlink ref="A1" location="OPCIONES!A1" display="OPCIONES" xr:uid="{00000000-0004-0000-0300-000000000000}"/>
  </hyperlinks>
  <pageMargins left="0.74803149606299213" right="0.23622047244094491" top="0.74803149606299213" bottom="0.74803149606299213" header="0.31496062992125984" footer="0.31496062992125984"/>
  <pageSetup scale="4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5000000}">
          <x14:formula1>
            <xm:f>'7. Formula'!$T$3:$T$6</xm:f>
          </x14:formula1>
          <xm:sqref>K28:K57</xm:sqref>
        </x14:dataValidation>
        <x14:dataValidation type="list" allowBlank="1" showInputMessage="1" showErrorMessage="1" xr:uid="{00000000-0002-0000-0300-000006000000}">
          <x14:formula1>
            <xm:f>'7. Formula'!$X$3:$X$18</xm:f>
          </x14:formula1>
          <xm:sqref>D28:D57</xm:sqref>
        </x14:dataValidation>
        <x14:dataValidation type="list" allowBlank="1" showInputMessage="1" showErrorMessage="1" xr:uid="{00000000-0002-0000-0300-000007000000}">
          <x14:formula1>
            <xm:f>'7. Formula'!$AB$3:$AB$12</xm:f>
          </x14:formula1>
          <xm:sqref>G28:G57</xm:sqref>
        </x14:dataValidation>
        <x14:dataValidation type="list" allowBlank="1" showInputMessage="1" showErrorMessage="1" xr:uid="{00000000-0002-0000-0300-000008000000}">
          <x14:formula1>
            <xm:f>'7. Formula'!$AD$3:$AD$8</xm:f>
          </x14:formula1>
          <xm:sqref>H28:H57</xm:sqref>
        </x14:dataValidation>
        <x14:dataValidation type="list" allowBlank="1" showInputMessage="1" showErrorMessage="1" xr:uid="{00000000-0002-0000-0300-000009000000}">
          <x14:formula1>
            <xm:f>'7. Formula'!$AF$3:$AF$8</xm:f>
          </x14:formula1>
          <xm:sqref>I28:I57</xm:sqref>
        </x14:dataValidation>
        <x14:dataValidation type="list" allowBlank="1" showInputMessage="1" showErrorMessage="1" xr:uid="{00000000-0002-0000-0300-00000A000000}">
          <x14:formula1>
            <xm:f>'7. Formula'!$AH$3:$AH$9</xm:f>
          </x14:formula1>
          <xm:sqref>J28:J43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9" tint="0.39997558519241921"/>
  </sheetPr>
  <dimension ref="A1:AB40"/>
  <sheetViews>
    <sheetView showGridLines="0" topLeftCell="B7" zoomScale="40" zoomScaleNormal="40" workbookViewId="0">
      <pane xSplit="2" ySplit="4" topLeftCell="D22" activePane="bottomRight" state="frozen"/>
      <selection activeCell="B7" sqref="B7"/>
      <selection pane="topRight" activeCell="D7" sqref="D7"/>
      <selection pane="bottomLeft" activeCell="B11" sqref="B11"/>
      <selection pane="bottomRight" activeCell="D22" sqref="D22"/>
    </sheetView>
  </sheetViews>
  <sheetFormatPr baseColWidth="10" defaultRowHeight="14.5" x14ac:dyDescent="0.35"/>
  <cols>
    <col min="1" max="1" width="21.81640625" customWidth="1"/>
    <col min="2" max="2" width="19" style="397" customWidth="1"/>
    <col min="3" max="3" width="16.1796875" hidden="1" customWidth="1"/>
    <col min="4" max="4" width="9.81640625" customWidth="1"/>
    <col min="5" max="5" width="67" customWidth="1"/>
    <col min="6" max="6" width="26.81640625" style="112" customWidth="1"/>
    <col min="7" max="7" width="26.81640625" customWidth="1"/>
    <col min="8" max="8" width="15.453125" customWidth="1"/>
    <col min="9" max="9" width="19.81640625" customWidth="1"/>
    <col min="10" max="10" width="19.1796875" customWidth="1"/>
    <col min="12" max="12" width="14.54296875" customWidth="1"/>
    <col min="13" max="13" width="36.453125" customWidth="1"/>
    <col min="15" max="15" width="12.54296875" customWidth="1"/>
    <col min="16" max="16" width="18.1796875" customWidth="1"/>
    <col min="17" max="17" width="18.453125" customWidth="1"/>
    <col min="19" max="19" width="22.453125" customWidth="1"/>
    <col min="20" max="20" width="25.1796875" customWidth="1"/>
    <col min="25" max="25" width="19.81640625" customWidth="1"/>
    <col min="27" max="27" width="32.54296875" customWidth="1"/>
    <col min="28" max="28" width="33.453125" customWidth="1"/>
  </cols>
  <sheetData>
    <row r="1" spans="1:28" ht="30" customHeight="1" x14ac:dyDescent="0.35">
      <c r="A1" s="128" t="s">
        <v>237</v>
      </c>
    </row>
    <row r="2" spans="1:28" ht="25" customHeight="1" x14ac:dyDescent="0.35">
      <c r="A2" s="18"/>
      <c r="B2" s="210"/>
      <c r="C2" s="129"/>
      <c r="D2" s="129"/>
      <c r="E2" s="70"/>
      <c r="F2" s="70"/>
      <c r="G2" s="70"/>
      <c r="H2" s="70"/>
      <c r="I2" s="70"/>
      <c r="J2" s="70"/>
      <c r="K2" s="70"/>
      <c r="L2" s="70"/>
      <c r="M2" s="70"/>
      <c r="N2" s="70"/>
      <c r="O2" s="70"/>
      <c r="P2" s="70"/>
      <c r="Q2" s="70"/>
    </row>
    <row r="3" spans="1:28" ht="25" customHeight="1" x14ac:dyDescent="0.35">
      <c r="A3" s="528"/>
      <c r="B3" s="528"/>
      <c r="C3" s="528"/>
      <c r="D3" s="548" t="s">
        <v>357</v>
      </c>
      <c r="E3" s="549"/>
      <c r="F3" s="549"/>
      <c r="G3" s="549"/>
      <c r="H3" s="549"/>
      <c r="I3" s="549"/>
      <c r="J3" s="549"/>
      <c r="K3" s="549"/>
      <c r="L3" s="549"/>
      <c r="M3" s="549"/>
      <c r="N3" s="549"/>
      <c r="O3" s="549"/>
      <c r="P3" s="549"/>
      <c r="Q3" s="550"/>
    </row>
    <row r="4" spans="1:28" ht="25" customHeight="1" x14ac:dyDescent="0.35">
      <c r="A4" s="528"/>
      <c r="B4" s="528"/>
      <c r="C4" s="528"/>
      <c r="D4" s="548" t="s">
        <v>252</v>
      </c>
      <c r="E4" s="549"/>
      <c r="F4" s="549"/>
      <c r="G4" s="549"/>
      <c r="H4" s="549"/>
      <c r="I4" s="549"/>
      <c r="J4" s="549"/>
      <c r="K4" s="549"/>
      <c r="L4" s="549"/>
      <c r="M4" s="549"/>
      <c r="N4" s="549"/>
      <c r="O4" s="549"/>
      <c r="P4" s="549"/>
      <c r="Q4" s="550"/>
    </row>
    <row r="5" spans="1:28" ht="25" customHeight="1" x14ac:dyDescent="0.35">
      <c r="A5" s="528"/>
      <c r="B5" s="528"/>
      <c r="C5" s="528"/>
      <c r="D5" s="551" t="s">
        <v>259</v>
      </c>
      <c r="E5" s="552"/>
      <c r="F5" s="552"/>
      <c r="G5" s="552"/>
      <c r="H5" s="552"/>
      <c r="I5" s="552"/>
      <c r="J5" s="552"/>
      <c r="K5" s="552"/>
      <c r="L5" s="552"/>
      <c r="M5" s="552"/>
      <c r="N5" s="552"/>
      <c r="O5" s="552"/>
      <c r="P5" s="552"/>
      <c r="Q5" s="553"/>
    </row>
    <row r="6" spans="1:28" ht="25" customHeight="1" x14ac:dyDescent="0.35">
      <c r="A6" s="528"/>
      <c r="B6" s="528"/>
      <c r="C6" s="528"/>
      <c r="D6" s="557" t="s">
        <v>541</v>
      </c>
      <c r="E6" s="557"/>
      <c r="F6" s="557"/>
      <c r="G6" s="557"/>
      <c r="H6" s="558" t="s">
        <v>540</v>
      </c>
      <c r="I6" s="558"/>
      <c r="J6" s="558"/>
      <c r="K6" s="558"/>
      <c r="L6" s="554" t="s">
        <v>542</v>
      </c>
      <c r="M6" s="555"/>
      <c r="N6" s="556"/>
      <c r="O6" s="559" t="s">
        <v>251</v>
      </c>
      <c r="P6" s="559"/>
      <c r="Q6" s="559"/>
    </row>
    <row r="7" spans="1:28" ht="24" customHeight="1" thickBot="1" x14ac:dyDescent="0.4">
      <c r="A7" s="18"/>
      <c r="B7" s="210"/>
      <c r="C7" s="129"/>
      <c r="D7" s="129"/>
      <c r="E7" s="70"/>
      <c r="F7" s="70"/>
      <c r="G7" s="70"/>
      <c r="H7" s="70"/>
      <c r="I7" s="70"/>
      <c r="J7" s="70"/>
      <c r="K7" s="70"/>
      <c r="L7" s="70"/>
      <c r="M7" s="70"/>
      <c r="N7" s="70"/>
      <c r="O7" s="70"/>
      <c r="P7" s="70"/>
      <c r="Q7" s="70"/>
    </row>
    <row r="8" spans="1:28" ht="40.5" customHeight="1" thickBot="1" x14ac:dyDescent="0.4">
      <c r="A8" s="46"/>
      <c r="B8" s="398"/>
      <c r="C8" s="46"/>
      <c r="D8" s="59"/>
      <c r="E8" s="47"/>
      <c r="F8" s="563" t="s">
        <v>129</v>
      </c>
      <c r="G8" s="564"/>
      <c r="H8" s="564"/>
      <c r="I8" s="564"/>
      <c r="J8" s="564" t="s">
        <v>128</v>
      </c>
      <c r="K8" s="564"/>
      <c r="L8" s="564"/>
      <c r="M8" s="564"/>
      <c r="N8" s="564"/>
      <c r="O8" s="564"/>
      <c r="P8" s="564"/>
      <c r="Q8" s="567"/>
    </row>
    <row r="9" spans="1:28" ht="24.65" customHeight="1" thickBot="1" x14ac:dyDescent="0.4">
      <c r="A9" s="48"/>
      <c r="B9" s="53"/>
      <c r="C9" s="48"/>
      <c r="D9" s="48"/>
      <c r="E9" s="48"/>
      <c r="F9" s="565"/>
      <c r="G9" s="566"/>
      <c r="H9" s="566"/>
      <c r="I9" s="566"/>
      <c r="J9" s="568" t="s">
        <v>130</v>
      </c>
      <c r="K9" s="568"/>
      <c r="L9" s="568"/>
      <c r="M9" s="568" t="s">
        <v>131</v>
      </c>
      <c r="N9" s="568"/>
      <c r="O9" s="568"/>
      <c r="P9" s="568" t="s">
        <v>132</v>
      </c>
      <c r="Q9" s="569"/>
      <c r="S9" s="560" t="s">
        <v>1</v>
      </c>
      <c r="T9" s="561"/>
      <c r="U9" s="561"/>
      <c r="V9" s="561"/>
      <c r="W9" s="562"/>
      <c r="X9" s="48"/>
      <c r="Y9" s="560" t="s">
        <v>2</v>
      </c>
      <c r="Z9" s="561"/>
      <c r="AA9" s="561"/>
      <c r="AB9" s="562"/>
    </row>
    <row r="10" spans="1:28" ht="73.5" customHeight="1" thickBot="1" x14ac:dyDescent="0.4">
      <c r="A10" s="133" t="s">
        <v>106</v>
      </c>
      <c r="B10" s="344" t="s">
        <v>133</v>
      </c>
      <c r="C10" s="344" t="s">
        <v>161</v>
      </c>
      <c r="D10" s="344" t="s">
        <v>107</v>
      </c>
      <c r="E10" s="344" t="s">
        <v>134</v>
      </c>
      <c r="F10" s="345" t="s">
        <v>135</v>
      </c>
      <c r="G10" s="344" t="s">
        <v>136</v>
      </c>
      <c r="H10" s="346" t="s">
        <v>137</v>
      </c>
      <c r="I10" s="344" t="s">
        <v>138</v>
      </c>
      <c r="J10" s="346" t="s">
        <v>130</v>
      </c>
      <c r="K10" s="346" t="s">
        <v>139</v>
      </c>
      <c r="L10" s="346" t="s">
        <v>140</v>
      </c>
      <c r="M10" s="346" t="s">
        <v>131</v>
      </c>
      <c r="N10" s="346" t="s">
        <v>139</v>
      </c>
      <c r="O10" s="346" t="s">
        <v>140</v>
      </c>
      <c r="P10" s="346" t="s">
        <v>141</v>
      </c>
      <c r="Q10" s="347" t="s">
        <v>142</v>
      </c>
      <c r="S10" s="49" t="s">
        <v>140</v>
      </c>
      <c r="T10" s="50" t="s">
        <v>136</v>
      </c>
      <c r="U10" s="51" t="s">
        <v>149</v>
      </c>
      <c r="V10" s="51" t="s">
        <v>150</v>
      </c>
      <c r="W10" s="52" t="s">
        <v>109</v>
      </c>
      <c r="X10" s="53"/>
      <c r="Y10" s="49" t="s">
        <v>140</v>
      </c>
      <c r="Z10" s="50" t="s">
        <v>151</v>
      </c>
      <c r="AA10" s="50" t="s">
        <v>130</v>
      </c>
      <c r="AB10" s="52" t="s">
        <v>131</v>
      </c>
    </row>
    <row r="11" spans="1:28" s="134" customFormat="1" ht="140.15" hidden="1" customHeight="1" x14ac:dyDescent="0.35">
      <c r="A11" s="338" t="str">
        <f>'1. Identificación'!G28</f>
        <v>Estratégico</v>
      </c>
      <c r="B11" s="322" t="str">
        <f>'1. Identificación'!D28</f>
        <v>Direccionamiento Estratégico</v>
      </c>
      <c r="C11" s="321">
        <f>'1. Identificación'!F28</f>
        <v>0</v>
      </c>
      <c r="D11" s="322">
        <f>'1. Identificación'!A28</f>
        <v>1</v>
      </c>
      <c r="E11" s="339" t="str">
        <f>'1. Identificación'!N28</f>
        <v>Posibilidad de pérdida Económica y Reputacional Por la planeación inadecuada en términos de pertinencia u oportunidad Debido a:
1 Constantes cambios normativos 
2. Debilidad de la estructura de planta de personal ante la ausencia  de un personal de planeación estratégica. 
3.  Falta de conocimiento de los procedimientos establecidos.</v>
      </c>
      <c r="F11" s="340">
        <v>365</v>
      </c>
      <c r="G11" s="341" t="str">
        <f t="shared" ref="G11" si="0">+IF(F11="","",IF(F11&lt;=$V$11,$T$11,IF(F11&lt;=$V$12,$T$12,IF(F11&lt;=$V$13,$T$13,IF(F11&lt;=$V$14,$T$14,IF(F11&gt;=$U$15,$T$15,""))))))</f>
        <v>La actividad que conlleva el riesgo se ejecuta de 24 a 500 veces por año</v>
      </c>
      <c r="H11" s="324">
        <f t="shared" ref="H11" si="1">+IF(G11="","",IF(G11=$T$11,$W$11,IF(G11=$T$12,$W$12,IF(G11=$T$13,$W$13,IF(G11=$T$14,$W$14,IF(G11=$T$15,$W$15))))))</f>
        <v>0.6</v>
      </c>
      <c r="I11" s="324" t="str">
        <f t="shared" ref="I11" si="2">+IF(G11="","",IF(G11=$T$11,$S$11,IF(G11=$T$12,$S$12,IF(G11=$T$13,$S$13,IF(G11=$T$14,$S$14,IF(G11=$T$15,$S$15))))))</f>
        <v>Media</v>
      </c>
      <c r="J11" s="342" t="s">
        <v>145</v>
      </c>
      <c r="K11" s="324">
        <f t="shared" ref="K11" si="3">+IF(J11="","",IF(J11="N/A","",IF(OR(J11=$AA$11,J11=$AB$11),$Z$11,IF(OR(J11=$AA$12,J11=$AB$12),$Z$12,IF(OR(J11=$AA$13,J11=$AB$13),$Z$13,IF(OR(J11=$AA$14,J11=$AB$14),$Z$14,IF(OR(J11=$AA$15,J11=$AB$15),$Z$15)))))))</f>
        <v>0.6</v>
      </c>
      <c r="L11" s="324" t="str">
        <f t="shared" ref="L11" si="4">+IF(J11="","",IF(J11="N/A","",IF(OR(J11=$AA$11,J11=$AB$11),$Y$11,IF(OR(J11=$AA$12,J11=$AB$12),$Y$12,IF(OR(J11=$AA$13,J11=$AB$13),$Y$13,IF(OR(J11=$AA$14,J11=$AB$14),$Y$14,IF(OR(J11=$AA$15,J11=$AB$15),$Y$15)))))))</f>
        <v>Moderado</v>
      </c>
      <c r="M11" s="342" t="s">
        <v>146</v>
      </c>
      <c r="N11" s="324">
        <f t="shared" ref="N11" si="5">+IF(M11="","",IF(M11="N/A","",IF(OR(M11=$AA$11,M11=$AB$11),$Z$11,IF(OR(M11=$AA$12,M11=$AB$12),$Z$12,IF(OR(M11=$AA$13,M11=$AB$13),$Z$13,IF(OR(M11=$AA$14,M11=$AB$14),$Z$14,IF(OR(M11=$AA$15,M11=$AB$15),$Z$15)))))))</f>
        <v>0.6</v>
      </c>
      <c r="O11" s="324" t="str">
        <f t="shared" ref="O11" si="6">+IF(M11="","",IF(M11="N/A","",IF(OR(M11=$AA$11,M11=$AB$11),$Y$11,IF(OR(M11=$AA$12,M11=$AB$12),$Y$12,IF(OR(M11=$AA$13,M11=$AB$13),$Y$13,IF(OR(M11=$AA$14,M11=$AB$14),$Y$14,IF(OR(M11=$AA$15,M11=$AB$15),$Y$15)))))))</f>
        <v>Moderado</v>
      </c>
      <c r="P11" s="207">
        <f>+IF(K11="",N11,IF(N11="",K11,IF(K11&gt;N11,K11,N11)))</f>
        <v>0.6</v>
      </c>
      <c r="Q11" s="343" t="str">
        <f t="shared" ref="Q11" si="7">+IF(P11="","",IF(P11=$Z$11,$Y$11,IF(P11=$Z$12,$Y$12,IF(P11=$Z$13,$Y$13,IF(P11=$Z$14,$Y$14,IF(P11=$Z$15,$Y$15))))))</f>
        <v>Moderado</v>
      </c>
      <c r="S11" s="54" t="s">
        <v>114</v>
      </c>
      <c r="T11" s="55" t="s">
        <v>152</v>
      </c>
      <c r="U11" s="56">
        <v>0</v>
      </c>
      <c r="V11" s="56">
        <v>2</v>
      </c>
      <c r="W11" s="98">
        <v>0.2</v>
      </c>
      <c r="X11" s="135"/>
      <c r="Y11" s="54" t="s">
        <v>120</v>
      </c>
      <c r="Z11" s="99">
        <v>0.2</v>
      </c>
      <c r="AA11" s="55" t="s">
        <v>153</v>
      </c>
      <c r="AB11" s="395" t="s">
        <v>154</v>
      </c>
    </row>
    <row r="12" spans="1:28" s="134" customFormat="1" ht="192.75" customHeight="1" x14ac:dyDescent="0.35">
      <c r="A12" s="136" t="str">
        <f>'1. Identificación'!G29</f>
        <v>De Corrupción</v>
      </c>
      <c r="B12" s="138" t="str">
        <f>'1. Identificación'!D29</f>
        <v>Direccionamiento Estratégico</v>
      </c>
      <c r="C12" s="137">
        <f>'1. Identificación'!F29</f>
        <v>0</v>
      </c>
      <c r="D12" s="421">
        <f>'1. Identificación'!A29</f>
        <v>2</v>
      </c>
      <c r="E12" s="139" t="str">
        <f>'1. Identificación'!N29</f>
        <v>Posibilidad de pérdida Económica y Reputacional Por la posibilidad de afectación económica y reputación de la Entidad 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v>
      </c>
      <c r="F12" s="331">
        <v>365</v>
      </c>
      <c r="G12" s="313" t="str">
        <f t="shared" ref="G12:G40" si="8">+IF(F12="","",IF(F12&lt;=$V$11,$T$11,IF(F12&lt;=$V$12,$T$12,IF(F12&lt;=$V$13,$T$13,IF(F12&lt;=$V$14,$T$14,IF(F12&gt;=$U$15,$T$15,""))))))</f>
        <v>La actividad que conlleva el riesgo se ejecuta de 24 a 500 veces por año</v>
      </c>
      <c r="H12" s="99">
        <f t="shared" ref="H12:H40" si="9">+IF(G12="","",IF(G12=$T$11,$W$11,IF(G12=$T$12,$W$12,IF(G12=$T$13,$W$13,IF(G12=$T$14,$W$14,IF(G12=$T$15,$W$15))))))</f>
        <v>0.6</v>
      </c>
      <c r="I12" s="99" t="str">
        <f t="shared" ref="I12:I40" si="10">+IF(G12="","",IF(G12=$T$11,$S$11,IF(G12=$T$12,$S$12,IF(G12=$T$13,$S$13,IF(G12=$T$14,$S$14,IF(G12=$T$15,$S$15))))))</f>
        <v>Media</v>
      </c>
      <c r="J12" s="332" t="s">
        <v>145</v>
      </c>
      <c r="K12" s="99">
        <f t="shared" ref="K12:K40" si="11">+IF(J12="","",IF(J12="N/A","",IF(OR(J12=$AA$11,J12=$AB$11),$Z$11,IF(OR(J12=$AA$12,J12=$AB$12),$Z$12,IF(OR(J12=$AA$13,J12=$AB$13),$Z$13,IF(OR(J12=$AA$14,J12=$AB$14),$Z$14,IF(OR(J12=$AA$15,J12=$AB$15),$Z$15)))))))</f>
        <v>0.6</v>
      </c>
      <c r="L12" s="99" t="str">
        <f t="shared" ref="L12:L40" si="12">+IF(J12="","",IF(J12="N/A","",IF(OR(J12=$AA$11,J12=$AB$11),$Y$11,IF(OR(J12=$AA$12,J12=$AB$12),$Y$12,IF(OR(J12=$AA$13,J12=$AB$13),$Y$13,IF(OR(J12=$AA$14,J12=$AB$14),$Y$14,IF(OR(J12=$AA$15,J12=$AB$15),$Y$15)))))))</f>
        <v>Moderado</v>
      </c>
      <c r="M12" s="332" t="s">
        <v>147</v>
      </c>
      <c r="N12" s="99">
        <f t="shared" ref="N12:N40" si="13">+IF(M12="","",IF(M12="N/A","",IF(OR(M12=$AA$11,M12=$AB$11),$Z$11,IF(OR(M12=$AA$12,M12=$AB$12),$Z$12,IF(OR(M12=$AA$13,M12=$AB$13),$Z$13,IF(OR(M12=$AA$14,M12=$AB$14),$Z$14,IF(OR(M12=$AA$15,M12=$AB$15),$Z$15)))))))</f>
        <v>0.8</v>
      </c>
      <c r="O12" s="99" t="str">
        <f t="shared" ref="O12:O40" si="14">+IF(M12="","",IF(M12="N/A","",IF(OR(M12=$AA$11,M12=$AB$11),$Y$11,IF(OR(M12=$AA$12,M12=$AB$12),$Y$12,IF(OR(M12=$AA$13,M12=$AB$13),$Y$13,IF(OR(M12=$AA$14,M12=$AB$14),$Y$14,IF(OR(M12=$AA$15,M12=$AB$15),$Y$15)))))))</f>
        <v>Mayor</v>
      </c>
      <c r="P12" s="208">
        <f>+IF(K12="",N12,IF(N12="",K12,IF(K12&gt;N12,K12,N12)))</f>
        <v>0.8</v>
      </c>
      <c r="Q12" s="205" t="str">
        <f t="shared" ref="Q12:Q40" si="15">+IF(P12="","",IF(P12=$Z$11,$Y$11,IF(P12=$Z$12,$Y$12,IF(P12=$Z$13,$Y$13,IF(P12=$Z$14,$Y$14,IF(P12=$Z$15,$Y$15))))))</f>
        <v>Mayor</v>
      </c>
      <c r="S12" s="100" t="s">
        <v>112</v>
      </c>
      <c r="T12" s="57" t="s">
        <v>155</v>
      </c>
      <c r="U12" s="56">
        <v>3</v>
      </c>
      <c r="V12" s="56">
        <v>24</v>
      </c>
      <c r="W12" s="98">
        <v>0.4</v>
      </c>
      <c r="X12" s="135"/>
      <c r="Y12" s="100" t="s">
        <v>98</v>
      </c>
      <c r="Z12" s="99">
        <v>0.4</v>
      </c>
      <c r="AA12" s="57" t="s">
        <v>156</v>
      </c>
      <c r="AB12" s="396" t="s">
        <v>157</v>
      </c>
    </row>
    <row r="13" spans="1:28" s="134" customFormat="1" ht="99" customHeight="1" x14ac:dyDescent="0.35">
      <c r="A13" s="136" t="str">
        <f>'1. Identificación'!G30</f>
        <v>De Corrupción</v>
      </c>
      <c r="B13" s="138" t="str">
        <f>'1. Identificación'!D30</f>
        <v>Direccionamiento Estratégico</v>
      </c>
      <c r="C13" s="137">
        <f>'1. Identificación'!F30</f>
        <v>0</v>
      </c>
      <c r="D13" s="421">
        <f>'1. Identificación'!A30</f>
        <v>3</v>
      </c>
      <c r="E13" s="139" t="str">
        <f>'1. Identificación'!N30</f>
        <v>Posibilidad de pérdida Económica Por utilización indebida de bienes que son propiedad de la empresa.  Debido a:
1. Falta de buen manejo y custodia de bienes.</v>
      </c>
      <c r="F13" s="331">
        <v>365</v>
      </c>
      <c r="G13" s="313" t="str">
        <f t="shared" si="8"/>
        <v>La actividad que conlleva el riesgo se ejecuta de 24 a 500 veces por año</v>
      </c>
      <c r="H13" s="99">
        <f t="shared" si="9"/>
        <v>0.6</v>
      </c>
      <c r="I13" s="99" t="str">
        <f t="shared" si="10"/>
        <v>Media</v>
      </c>
      <c r="J13" s="332" t="s">
        <v>145</v>
      </c>
      <c r="K13" s="99">
        <f t="shared" si="11"/>
        <v>0.6</v>
      </c>
      <c r="L13" s="99" t="str">
        <f t="shared" si="12"/>
        <v>Moderado</v>
      </c>
      <c r="M13" s="332" t="s">
        <v>147</v>
      </c>
      <c r="N13" s="99">
        <f t="shared" si="13"/>
        <v>0.8</v>
      </c>
      <c r="O13" s="99" t="str">
        <f t="shared" si="14"/>
        <v>Mayor</v>
      </c>
      <c r="P13" s="208">
        <f t="shared" ref="P13:P20" si="16">+IF(K13="",N13,IF(N13="",K13,IF(K13&gt;N13,K13,N13)))</f>
        <v>0.8</v>
      </c>
      <c r="Q13" s="205" t="str">
        <f t="shared" si="15"/>
        <v>Mayor</v>
      </c>
      <c r="S13" s="101" t="s">
        <v>117</v>
      </c>
      <c r="T13" s="57" t="s">
        <v>158</v>
      </c>
      <c r="U13" s="56">
        <v>25</v>
      </c>
      <c r="V13" s="56">
        <v>500</v>
      </c>
      <c r="W13" s="98">
        <v>0.6</v>
      </c>
      <c r="X13" s="135"/>
      <c r="Y13" s="101" t="s">
        <v>67</v>
      </c>
      <c r="Z13" s="99">
        <v>0.6</v>
      </c>
      <c r="AA13" s="57" t="s">
        <v>145</v>
      </c>
      <c r="AB13" s="396" t="s">
        <v>146</v>
      </c>
    </row>
    <row r="14" spans="1:28" s="134" customFormat="1" ht="189" customHeight="1" x14ac:dyDescent="0.35">
      <c r="A14" s="136" t="str">
        <f>'1. Identificación'!G31</f>
        <v>De Corrupción</v>
      </c>
      <c r="B14" s="138" t="str">
        <f>'1. Identificación'!D31</f>
        <v>Construcción de vivienda</v>
      </c>
      <c r="C14" s="137">
        <f>'1. Identificación'!F31</f>
        <v>0</v>
      </c>
      <c r="D14" s="421">
        <f>'1. Identificación'!A31</f>
        <v>4</v>
      </c>
      <c r="E14" s="139" t="str">
        <f>'1. Identificación'!N31</f>
        <v xml:space="preserve">Posibilidad de pérdida Económica y Reputacional Por pérdida de Información física y sistematizada de los beneficiarios y postulantes Debido a:
1. Filtración y/o pérdida  de la información al momento de su envío físico o digital.
2.  Eliminación y perdida de archivos de manera voluntaria o involuntaria de datos e información de postulantes y beneficiarios de subsidios.
3. Deficiencias en la seguridad digital. 
</v>
      </c>
      <c r="F14" s="331">
        <v>365</v>
      </c>
      <c r="G14" s="313" t="str">
        <f t="shared" si="8"/>
        <v>La actividad que conlleva el riesgo se ejecuta de 24 a 500 veces por año</v>
      </c>
      <c r="H14" s="99">
        <f t="shared" si="9"/>
        <v>0.6</v>
      </c>
      <c r="I14" s="99" t="str">
        <f t="shared" si="10"/>
        <v>Media</v>
      </c>
      <c r="J14" s="332" t="s">
        <v>153</v>
      </c>
      <c r="K14" s="99">
        <f t="shared" si="11"/>
        <v>0.2</v>
      </c>
      <c r="L14" s="99" t="str">
        <f t="shared" si="12"/>
        <v>Leve</v>
      </c>
      <c r="M14" s="332" t="s">
        <v>147</v>
      </c>
      <c r="N14" s="99">
        <f t="shared" si="13"/>
        <v>0.8</v>
      </c>
      <c r="O14" s="99" t="str">
        <f t="shared" si="14"/>
        <v>Mayor</v>
      </c>
      <c r="P14" s="208">
        <f t="shared" si="16"/>
        <v>0.8</v>
      </c>
      <c r="Q14" s="205" t="str">
        <f t="shared" si="15"/>
        <v>Mayor</v>
      </c>
      <c r="S14" s="58" t="s">
        <v>116</v>
      </c>
      <c r="T14" s="57" t="s">
        <v>159</v>
      </c>
      <c r="U14" s="56">
        <v>501</v>
      </c>
      <c r="V14" s="56">
        <v>5000</v>
      </c>
      <c r="W14" s="98">
        <v>0.8</v>
      </c>
      <c r="X14" s="135"/>
      <c r="Y14" s="58" t="s">
        <v>99</v>
      </c>
      <c r="Z14" s="99">
        <v>0.8</v>
      </c>
      <c r="AA14" s="57" t="s">
        <v>148</v>
      </c>
      <c r="AB14" s="396" t="s">
        <v>147</v>
      </c>
    </row>
    <row r="15" spans="1:28" s="134" customFormat="1" ht="140.15" hidden="1" customHeight="1" x14ac:dyDescent="0.35">
      <c r="A15" s="136" t="str">
        <f>'1. Identificación'!G32</f>
        <v>Estratégico</v>
      </c>
      <c r="B15" s="138" t="str">
        <f>'1. Identificación'!D32</f>
        <v>Construcción de vivienda</v>
      </c>
      <c r="C15" s="137">
        <f>'1. Identificación'!F32</f>
        <v>0</v>
      </c>
      <c r="D15" s="138">
        <f>'1. Identificación'!A32</f>
        <v>5</v>
      </c>
      <c r="E15" s="139" t="str">
        <f>'1. Identificación'!N32</f>
        <v xml:space="preserve">Posibilidad de pérdida Económica y Reputacional Por cambios a la política pública de vivienda del Gobierno Nacional  Debido a:
1. Cambios de instrumentos de medición para el otorgamiento de los subsidios de vivienda, debido a nuevas  directrices por parte del Gobierno Nacional.
2. Desconocimiento de la normatividad en contratación estatal.
</v>
      </c>
      <c r="F15" s="331">
        <v>365</v>
      </c>
      <c r="G15" s="313" t="str">
        <f t="shared" si="8"/>
        <v>La actividad que conlleva el riesgo se ejecuta de 24 a 500 veces por año</v>
      </c>
      <c r="H15" s="99">
        <f t="shared" si="9"/>
        <v>0.6</v>
      </c>
      <c r="I15" s="99" t="str">
        <f t="shared" si="10"/>
        <v>Media</v>
      </c>
      <c r="J15" s="332" t="s">
        <v>145</v>
      </c>
      <c r="K15" s="99">
        <f t="shared" si="11"/>
        <v>0.6</v>
      </c>
      <c r="L15" s="99" t="str">
        <f t="shared" si="12"/>
        <v>Moderado</v>
      </c>
      <c r="M15" s="332" t="s">
        <v>146</v>
      </c>
      <c r="N15" s="99">
        <f t="shared" si="13"/>
        <v>0.6</v>
      </c>
      <c r="O15" s="99" t="str">
        <f t="shared" si="14"/>
        <v>Moderado</v>
      </c>
      <c r="P15" s="208">
        <f t="shared" si="16"/>
        <v>0.6</v>
      </c>
      <c r="Q15" s="205" t="str">
        <f t="shared" si="15"/>
        <v>Moderado</v>
      </c>
      <c r="S15" s="102" t="s">
        <v>118</v>
      </c>
      <c r="T15" s="57" t="s">
        <v>160</v>
      </c>
      <c r="U15" s="56">
        <v>5001</v>
      </c>
      <c r="V15" s="56"/>
      <c r="W15" s="98">
        <v>1</v>
      </c>
      <c r="X15" s="135"/>
      <c r="Y15" s="102" t="s">
        <v>100</v>
      </c>
      <c r="Z15" s="99">
        <v>1</v>
      </c>
      <c r="AA15" s="57" t="s">
        <v>143</v>
      </c>
      <c r="AB15" s="396" t="s">
        <v>144</v>
      </c>
    </row>
    <row r="16" spans="1:28" s="134" customFormat="1" ht="140.15" hidden="1" customHeight="1" x14ac:dyDescent="0.35">
      <c r="A16" s="136" t="str">
        <f>'1. Identificación'!G33</f>
        <v>Operativo</v>
      </c>
      <c r="B16" s="138" t="str">
        <f>'1. Identificación'!D33</f>
        <v>Mejoramiento de Vivienda</v>
      </c>
      <c r="C16" s="137">
        <f>'1. Identificación'!F33</f>
        <v>0</v>
      </c>
      <c r="D16" s="138">
        <f>'1. Identificación'!A33</f>
        <v>6</v>
      </c>
      <c r="E16" s="139" t="str">
        <f>'1. Identificación'!N33</f>
        <v xml:space="preserve">Posibilidad de pérdida Económica y Reputacional Por pérdida de Información física y sistematizada de los beneficiarios y postulantes 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v>
      </c>
      <c r="F16" s="331">
        <v>365</v>
      </c>
      <c r="G16" s="313" t="str">
        <f t="shared" si="8"/>
        <v>La actividad que conlleva el riesgo se ejecuta de 24 a 500 veces por año</v>
      </c>
      <c r="H16" s="99">
        <f t="shared" si="9"/>
        <v>0.6</v>
      </c>
      <c r="I16" s="99" t="str">
        <f t="shared" si="10"/>
        <v>Media</v>
      </c>
      <c r="J16" s="332" t="s">
        <v>153</v>
      </c>
      <c r="K16" s="99">
        <f t="shared" si="11"/>
        <v>0.2</v>
      </c>
      <c r="L16" s="99" t="str">
        <f t="shared" si="12"/>
        <v>Leve</v>
      </c>
      <c r="M16" s="332" t="s">
        <v>154</v>
      </c>
      <c r="N16" s="99">
        <f t="shared" si="13"/>
        <v>0.2</v>
      </c>
      <c r="O16" s="99" t="str">
        <f t="shared" si="14"/>
        <v>Leve</v>
      </c>
      <c r="P16" s="208">
        <f t="shared" si="16"/>
        <v>0.2</v>
      </c>
      <c r="Q16" s="205" t="str">
        <f t="shared" si="15"/>
        <v>Leve</v>
      </c>
    </row>
    <row r="17" spans="1:19" s="134" customFormat="1" ht="140.15" hidden="1" customHeight="1" x14ac:dyDescent="0.35">
      <c r="A17" s="136" t="str">
        <f>'1. Identificación'!G34</f>
        <v>Operativo</v>
      </c>
      <c r="B17" s="138" t="str">
        <f>'1. Identificación'!D34</f>
        <v>Mejoramiento de Vivienda</v>
      </c>
      <c r="C17" s="137">
        <f>'1. Identificación'!F34</f>
        <v>0</v>
      </c>
      <c r="D17" s="138">
        <f>'1. Identificación'!A34</f>
        <v>7</v>
      </c>
      <c r="E17" s="139" t="str">
        <f>'1. Identificación'!N34</f>
        <v>Posibilidad de pérdida Reputacional y Económica Por  selección  errónea de beneficiarios  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v>
      </c>
      <c r="F17" s="331">
        <v>365</v>
      </c>
      <c r="G17" s="313" t="str">
        <f t="shared" si="8"/>
        <v>La actividad que conlleva el riesgo se ejecuta de 24 a 500 veces por año</v>
      </c>
      <c r="H17" s="99">
        <f t="shared" si="9"/>
        <v>0.6</v>
      </c>
      <c r="I17" s="99" t="str">
        <f t="shared" si="10"/>
        <v>Media</v>
      </c>
      <c r="J17" s="332" t="s">
        <v>153</v>
      </c>
      <c r="K17" s="99">
        <f t="shared" si="11"/>
        <v>0.2</v>
      </c>
      <c r="L17" s="99" t="str">
        <f t="shared" si="12"/>
        <v>Leve</v>
      </c>
      <c r="M17" s="332" t="s">
        <v>154</v>
      </c>
      <c r="N17" s="99">
        <f t="shared" si="13"/>
        <v>0.2</v>
      </c>
      <c r="O17" s="99" t="str">
        <f t="shared" si="14"/>
        <v>Leve</v>
      </c>
      <c r="P17" s="208">
        <f t="shared" si="16"/>
        <v>0.2</v>
      </c>
      <c r="Q17" s="205" t="str">
        <f t="shared" si="15"/>
        <v>Leve</v>
      </c>
    </row>
    <row r="18" spans="1:19" s="134" customFormat="1" ht="140.15" hidden="1" customHeight="1" x14ac:dyDescent="0.35">
      <c r="A18" s="136" t="str">
        <f>'1. Identificación'!G35</f>
        <v>Operativo</v>
      </c>
      <c r="B18" s="138" t="str">
        <f>'1. Identificación'!D35</f>
        <v>Mejoramiento de Vivienda</v>
      </c>
      <c r="C18" s="137">
        <f>'1. Identificación'!F35</f>
        <v>0</v>
      </c>
      <c r="D18" s="138">
        <f>'1. Identificación'!A35</f>
        <v>8</v>
      </c>
      <c r="E18" s="139" t="str">
        <f>'1. Identificación'!N35</f>
        <v xml:space="preserve">Posibilidad de pérdida Económica y Reputacional Por entregas de mejoramientos incompletos y con imperfecciones que conllevan a la insatisfacción y mal funcionamiento. Debido a :
1. Falta de planeación, seguimiento y control.                   
2. El contratista no cuenta con mano de obra calificada para ejecutar el mejoramiento.                                                              </v>
      </c>
      <c r="F18" s="331">
        <v>365</v>
      </c>
      <c r="G18" s="313" t="str">
        <f t="shared" si="8"/>
        <v>La actividad que conlleva el riesgo se ejecuta de 24 a 500 veces por año</v>
      </c>
      <c r="H18" s="99">
        <f t="shared" si="9"/>
        <v>0.6</v>
      </c>
      <c r="I18" s="99" t="str">
        <f t="shared" si="10"/>
        <v>Media</v>
      </c>
      <c r="J18" s="332" t="s">
        <v>153</v>
      </c>
      <c r="K18" s="99">
        <f t="shared" si="11"/>
        <v>0.2</v>
      </c>
      <c r="L18" s="99" t="str">
        <f t="shared" si="12"/>
        <v>Leve</v>
      </c>
      <c r="M18" s="332" t="s">
        <v>147</v>
      </c>
      <c r="N18" s="99">
        <f t="shared" si="13"/>
        <v>0.8</v>
      </c>
      <c r="O18" s="99" t="str">
        <f t="shared" si="14"/>
        <v>Mayor</v>
      </c>
      <c r="P18" s="208">
        <f t="shared" si="16"/>
        <v>0.8</v>
      </c>
      <c r="Q18" s="205" t="str">
        <f t="shared" si="15"/>
        <v>Mayor</v>
      </c>
    </row>
    <row r="19" spans="1:19" s="134" customFormat="1" ht="168.75" hidden="1" customHeight="1" x14ac:dyDescent="0.35">
      <c r="A19" s="136" t="str">
        <f>'1. Identificación'!G36</f>
        <v>Operativo</v>
      </c>
      <c r="B19" s="138" t="str">
        <f>'1. Identificación'!D36</f>
        <v>Titulación</v>
      </c>
      <c r="C19" s="137">
        <f>'1. Identificación'!F36</f>
        <v>0</v>
      </c>
      <c r="D19" s="138" t="str">
        <f>'1. Identificación'!A36</f>
        <v xml:space="preserve">9
</v>
      </c>
      <c r="E19" s="139" t="str">
        <f>'1. Identificación'!N36</f>
        <v>Posibilidad de pérdida Reputacional y Económica Por titulación sin el cumplimiento de los requisitos 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v>
      </c>
      <c r="F19" s="331">
        <v>365</v>
      </c>
      <c r="G19" s="313" t="str">
        <f t="shared" si="8"/>
        <v>La actividad que conlleva el riesgo se ejecuta de 24 a 500 veces por año</v>
      </c>
      <c r="H19" s="99">
        <f t="shared" si="9"/>
        <v>0.6</v>
      </c>
      <c r="I19" s="99" t="str">
        <f t="shared" si="10"/>
        <v>Media</v>
      </c>
      <c r="J19" s="332" t="s">
        <v>153</v>
      </c>
      <c r="K19" s="99">
        <f t="shared" si="11"/>
        <v>0.2</v>
      </c>
      <c r="L19" s="99" t="str">
        <f t="shared" si="12"/>
        <v>Leve</v>
      </c>
      <c r="M19" s="332" t="s">
        <v>147</v>
      </c>
      <c r="N19" s="99">
        <f t="shared" si="13"/>
        <v>0.8</v>
      </c>
      <c r="O19" s="99" t="str">
        <f t="shared" si="14"/>
        <v>Mayor</v>
      </c>
      <c r="P19" s="208">
        <f t="shared" si="16"/>
        <v>0.8</v>
      </c>
      <c r="Q19" s="205" t="str">
        <f t="shared" si="15"/>
        <v>Mayor</v>
      </c>
    </row>
    <row r="20" spans="1:19" s="134" customFormat="1" ht="180" customHeight="1" x14ac:dyDescent="0.35">
      <c r="A20" s="136" t="str">
        <f>'1. Identificación'!G37</f>
        <v>De Corrupción</v>
      </c>
      <c r="B20" s="138" t="str">
        <f>'1. Identificación'!D37</f>
        <v>Titulación</v>
      </c>
      <c r="C20" s="137">
        <f>'1. Identificación'!F37</f>
        <v>0</v>
      </c>
      <c r="D20" s="421" t="str">
        <f>'1. Identificación'!A37</f>
        <v xml:space="preserve">10
</v>
      </c>
      <c r="E20" s="139" t="str">
        <f>'1. Identificación'!N37</f>
        <v>Posibilidad de pérdida Reputacional y Económica Por aprobación errónea de Titulación. Debido a:
1. Incumplimiento a la Norma.
2. Error en la titulación de predios sin el cumplimiento de los requisitos.
3. Manipulación inadecuada de la información.
4. Carencia de valores y principios éticos en el desempeño de las funciones por parte de los funcionarios.</v>
      </c>
      <c r="F20" s="331">
        <v>365</v>
      </c>
      <c r="G20" s="313" t="str">
        <f t="shared" si="8"/>
        <v>La actividad que conlleva el riesgo se ejecuta de 24 a 500 veces por año</v>
      </c>
      <c r="H20" s="99">
        <f t="shared" si="9"/>
        <v>0.6</v>
      </c>
      <c r="I20" s="99" t="str">
        <f t="shared" si="10"/>
        <v>Media</v>
      </c>
      <c r="J20" s="332" t="s">
        <v>153</v>
      </c>
      <c r="K20" s="99">
        <f t="shared" si="11"/>
        <v>0.2</v>
      </c>
      <c r="L20" s="99" t="str">
        <f t="shared" si="12"/>
        <v>Leve</v>
      </c>
      <c r="M20" s="332" t="s">
        <v>147</v>
      </c>
      <c r="N20" s="99">
        <f t="shared" si="13"/>
        <v>0.8</v>
      </c>
      <c r="O20" s="99" t="str">
        <f t="shared" si="14"/>
        <v>Mayor</v>
      </c>
      <c r="P20" s="208">
        <f t="shared" si="16"/>
        <v>0.8</v>
      </c>
      <c r="Q20" s="205" t="str">
        <f t="shared" si="15"/>
        <v>Mayor</v>
      </c>
    </row>
    <row r="21" spans="1:19" ht="190.5" customHeight="1" x14ac:dyDescent="0.35">
      <c r="A21" s="136" t="str">
        <f>'1. Identificación'!G38</f>
        <v>De Corrupción</v>
      </c>
      <c r="B21" s="138" t="str">
        <f>'1. Identificación'!D38</f>
        <v>Gestión Jurídica y Contratación</v>
      </c>
      <c r="C21" s="137">
        <f>'1. Identificación'!F38</f>
        <v>0</v>
      </c>
      <c r="D21" s="421">
        <f>'1. Identificación'!A38</f>
        <v>11</v>
      </c>
      <c r="E21" s="139" t="str">
        <f>'1. Identificación'!N38</f>
        <v>Posibilidad de pérdida Económica y Reputacional Por la no divulgación y falta de publicidad de todos los procesos de selección en el portal de contratación publico SECOP II. 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v>
      </c>
      <c r="F21" s="331">
        <v>365</v>
      </c>
      <c r="G21" s="313" t="str">
        <f t="shared" si="8"/>
        <v>La actividad que conlleva el riesgo se ejecuta de 24 a 500 veces por año</v>
      </c>
      <c r="H21" s="99">
        <f t="shared" si="9"/>
        <v>0.6</v>
      </c>
      <c r="I21" s="99" t="str">
        <f t="shared" si="10"/>
        <v>Media</v>
      </c>
      <c r="J21" s="332" t="s">
        <v>145</v>
      </c>
      <c r="K21" s="99">
        <f t="shared" si="11"/>
        <v>0.6</v>
      </c>
      <c r="L21" s="99" t="str">
        <f t="shared" si="12"/>
        <v>Moderado</v>
      </c>
      <c r="M21" s="332" t="s">
        <v>147</v>
      </c>
      <c r="N21" s="99">
        <f t="shared" si="13"/>
        <v>0.8</v>
      </c>
      <c r="O21" s="99" t="str">
        <f t="shared" si="14"/>
        <v>Mayor</v>
      </c>
      <c r="P21" s="208">
        <f t="shared" ref="P21" si="17">+IF(K21="",N21,IF(N21="",K21,IF(K21&gt;N21,K21,N21)))</f>
        <v>0.8</v>
      </c>
      <c r="Q21" s="205" t="str">
        <f t="shared" si="15"/>
        <v>Mayor</v>
      </c>
      <c r="S21" s="119"/>
    </row>
    <row r="22" spans="1:19" ht="172.5" customHeight="1" x14ac:dyDescent="0.35">
      <c r="A22" s="136" t="str">
        <f>'1. Identificación'!G39</f>
        <v>De Corrupción</v>
      </c>
      <c r="B22" s="138" t="str">
        <f>'1. Identificación'!D39</f>
        <v>Gestión Jurídica y Contratación</v>
      </c>
      <c r="C22" s="137">
        <f>'1. Identificación'!F39</f>
        <v>0</v>
      </c>
      <c r="D22" s="421">
        <f>'1. Identificación'!A39</f>
        <v>12</v>
      </c>
      <c r="E22" s="139" t="str">
        <f>'1. Identificación'!N39</f>
        <v>Posibilidad de pérdida Reputacional Por falta de personal con la experiencia y competencia para realizar los estudios previos. Debido a:
1. Desconocimiento de la normatividad en contratación estatal.
2. Falta de conocimientos en los procedimientos establecidos.
3. Inadecuada elaboración de estudios previos.</v>
      </c>
      <c r="F22" s="331">
        <v>365</v>
      </c>
      <c r="G22" s="313" t="str">
        <f t="shared" si="8"/>
        <v>La actividad que conlleva el riesgo se ejecuta de 24 a 500 veces por año</v>
      </c>
      <c r="H22" s="99">
        <f t="shared" si="9"/>
        <v>0.6</v>
      </c>
      <c r="I22" s="99" t="str">
        <f t="shared" si="10"/>
        <v>Media</v>
      </c>
      <c r="J22" s="332" t="s">
        <v>145</v>
      </c>
      <c r="K22" s="99">
        <f t="shared" si="11"/>
        <v>0.6</v>
      </c>
      <c r="L22" s="99" t="str">
        <f t="shared" si="12"/>
        <v>Moderado</v>
      </c>
      <c r="M22" s="332" t="s">
        <v>147</v>
      </c>
      <c r="N22" s="99">
        <f t="shared" si="13"/>
        <v>0.8</v>
      </c>
      <c r="O22" s="99" t="str">
        <f t="shared" si="14"/>
        <v>Mayor</v>
      </c>
      <c r="P22" s="208">
        <f t="shared" ref="P22" si="18">+IF(K22="",N22,IF(N22="",K22,IF(K22&gt;N22,K22,N22)))</f>
        <v>0.8</v>
      </c>
      <c r="Q22" s="205" t="str">
        <f t="shared" si="15"/>
        <v>Mayor</v>
      </c>
      <c r="S22" s="119"/>
    </row>
    <row r="23" spans="1:19" ht="159" customHeight="1" x14ac:dyDescent="0.35">
      <c r="A23" s="136" t="str">
        <f>'1. Identificación'!G40</f>
        <v>De Corrupción</v>
      </c>
      <c r="B23" s="138" t="str">
        <f>'1. Identificación'!D40</f>
        <v>Gestión Jurídica y Contratación</v>
      </c>
      <c r="C23" s="137">
        <f>'1. Identificación'!F40</f>
        <v>0</v>
      </c>
      <c r="D23" s="421">
        <f>'1. Identificación'!A40</f>
        <v>13</v>
      </c>
      <c r="E23" s="139" t="str">
        <f>'1. Identificación'!N40</f>
        <v xml:space="preserve">Posibilidad de pérdida Económica y Reputacional Por falta de la documentación requerida para los procesos de selección. Debido a:
1. Desconocimiento de la normatividad en contratación estatal.
2. Falta de conocimientos en los procedimientos establecidos.
3. Incumplimiento de los requisitos legales en la celebración de los contratos.
</v>
      </c>
      <c r="F23" s="331">
        <v>365</v>
      </c>
      <c r="G23" s="313" t="str">
        <f t="shared" si="8"/>
        <v>La actividad que conlleva el riesgo se ejecuta de 24 a 500 veces por año</v>
      </c>
      <c r="H23" s="99">
        <f t="shared" si="9"/>
        <v>0.6</v>
      </c>
      <c r="I23" s="99" t="str">
        <f t="shared" si="10"/>
        <v>Media</v>
      </c>
      <c r="J23" s="332" t="s">
        <v>145</v>
      </c>
      <c r="K23" s="99">
        <f t="shared" si="11"/>
        <v>0.6</v>
      </c>
      <c r="L23" s="99" t="str">
        <f t="shared" si="12"/>
        <v>Moderado</v>
      </c>
      <c r="M23" s="332" t="s">
        <v>147</v>
      </c>
      <c r="N23" s="99">
        <f t="shared" si="13"/>
        <v>0.8</v>
      </c>
      <c r="O23" s="99" t="str">
        <f t="shared" si="14"/>
        <v>Mayor</v>
      </c>
      <c r="P23" s="208">
        <f t="shared" ref="P23:P30" si="19">+IF(K23="",N23,IF(N23="",K23,IF(K23&gt;N23,K23,N23)))</f>
        <v>0.8</v>
      </c>
      <c r="Q23" s="205" t="str">
        <f t="shared" si="15"/>
        <v>Mayor</v>
      </c>
      <c r="S23" s="119"/>
    </row>
    <row r="24" spans="1:19" ht="197.25" customHeight="1" x14ac:dyDescent="0.35">
      <c r="A24" s="136" t="str">
        <f>'1. Identificación'!G41</f>
        <v>De Corrupción</v>
      </c>
      <c r="B24" s="138" t="str">
        <f>'1. Identificación'!D41</f>
        <v>Gestión Jurídica y Contratación</v>
      </c>
      <c r="C24" s="137">
        <f>'1. Identificación'!F41</f>
        <v>0</v>
      </c>
      <c r="D24" s="421">
        <f>'1. Identificación'!A41</f>
        <v>14</v>
      </c>
      <c r="E24" s="139" t="str">
        <f>'1. Identificación'!N41</f>
        <v>Posibilidad de pérdida Económica y Reputacional Por violación del debido proceso en el proceso de selección. 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v>
      </c>
      <c r="F24" s="331">
        <v>365</v>
      </c>
      <c r="G24" s="313" t="str">
        <f t="shared" si="8"/>
        <v>La actividad que conlleva el riesgo se ejecuta de 24 a 500 veces por año</v>
      </c>
      <c r="H24" s="99">
        <f t="shared" si="9"/>
        <v>0.6</v>
      </c>
      <c r="I24" s="99" t="str">
        <f t="shared" si="10"/>
        <v>Media</v>
      </c>
      <c r="J24" s="332" t="s">
        <v>145</v>
      </c>
      <c r="K24" s="99">
        <f t="shared" si="11"/>
        <v>0.6</v>
      </c>
      <c r="L24" s="99" t="str">
        <f t="shared" si="12"/>
        <v>Moderado</v>
      </c>
      <c r="M24" s="332" t="s">
        <v>147</v>
      </c>
      <c r="N24" s="99">
        <f t="shared" si="13"/>
        <v>0.8</v>
      </c>
      <c r="O24" s="99" t="str">
        <f t="shared" si="14"/>
        <v>Mayor</v>
      </c>
      <c r="P24" s="208">
        <f t="shared" si="19"/>
        <v>0.8</v>
      </c>
      <c r="Q24" s="205" t="str">
        <f t="shared" si="15"/>
        <v>Mayor</v>
      </c>
      <c r="S24" s="119"/>
    </row>
    <row r="25" spans="1:19" ht="90.75" hidden="1" customHeight="1" x14ac:dyDescent="0.35">
      <c r="A25" s="136" t="str">
        <f>'1. Identificación'!G42</f>
        <v>De Cumplimiento</v>
      </c>
      <c r="B25" s="138" t="str">
        <f>'1. Identificación'!D42</f>
        <v>Gestión Jurídica y Contratación</v>
      </c>
      <c r="C25" s="137">
        <f>'1. Identificación'!F42</f>
        <v>0</v>
      </c>
      <c r="D25" s="138">
        <f>'1. Identificación'!A42</f>
        <v>15</v>
      </c>
      <c r="E25" s="139" t="str">
        <f>'1. Identificación'!N42</f>
        <v>Posibilidad de pérdida Reputacional Por  celebración indebida de contratos Debido a:
1. Desconocimiento de procesos internos.
2. No aseguramiento de los lineamientos de calidad, SSL y ambiental de la empresa en los contratos.</v>
      </c>
      <c r="F25" s="331">
        <v>365</v>
      </c>
      <c r="G25" s="313" t="str">
        <f t="shared" si="8"/>
        <v>La actividad que conlleva el riesgo se ejecuta de 24 a 500 veces por año</v>
      </c>
      <c r="H25" s="99">
        <f t="shared" si="9"/>
        <v>0.6</v>
      </c>
      <c r="I25" s="99" t="str">
        <f t="shared" si="10"/>
        <v>Media</v>
      </c>
      <c r="J25" s="332" t="s">
        <v>145</v>
      </c>
      <c r="K25" s="99">
        <f t="shared" si="11"/>
        <v>0.6</v>
      </c>
      <c r="L25" s="99" t="str">
        <f t="shared" si="12"/>
        <v>Moderado</v>
      </c>
      <c r="M25" s="332" t="s">
        <v>146</v>
      </c>
      <c r="N25" s="99">
        <f t="shared" si="13"/>
        <v>0.6</v>
      </c>
      <c r="O25" s="99" t="str">
        <f t="shared" si="14"/>
        <v>Moderado</v>
      </c>
      <c r="P25" s="208">
        <f t="shared" si="19"/>
        <v>0.6</v>
      </c>
      <c r="Q25" s="205" t="str">
        <f t="shared" si="15"/>
        <v>Moderado</v>
      </c>
      <c r="S25" s="119"/>
    </row>
    <row r="26" spans="1:19" ht="126.75" hidden="1" customHeight="1" x14ac:dyDescent="0.35">
      <c r="A26" s="136" t="str">
        <f>'1. Identificación'!G43</f>
        <v>De Cumplimiento</v>
      </c>
      <c r="B26" s="138" t="str">
        <f>'1. Identificación'!D43</f>
        <v>Gestión Jurídica y Contratación</v>
      </c>
      <c r="C26" s="137">
        <f>'1. Identificación'!F43</f>
        <v>0</v>
      </c>
      <c r="D26" s="138">
        <f>'1. Identificación'!A43</f>
        <v>16</v>
      </c>
      <c r="E26" s="139" t="str">
        <f>'1. Identificación'!N43</f>
        <v>Posibilidad de pérdida Económica y Reputacional Por afectación en la ejecución de contratos por información fraudulenta de contratistas.   Debido a:
1. El contratista no cumple con el perfil o requisitos establecidos para la suscripción del Contrato.                                                                           
2. No hay un sistema o herramienta que permita la verificación de la información presentada por el contratista</v>
      </c>
      <c r="F26" s="331">
        <v>365</v>
      </c>
      <c r="G26" s="313" t="str">
        <f t="shared" si="8"/>
        <v>La actividad que conlleva el riesgo se ejecuta de 24 a 500 veces por año</v>
      </c>
      <c r="H26" s="99">
        <f t="shared" si="9"/>
        <v>0.6</v>
      </c>
      <c r="I26" s="99" t="str">
        <f t="shared" si="10"/>
        <v>Media</v>
      </c>
      <c r="J26" s="332" t="s">
        <v>145</v>
      </c>
      <c r="K26" s="99">
        <f t="shared" si="11"/>
        <v>0.6</v>
      </c>
      <c r="L26" s="99" t="str">
        <f t="shared" si="12"/>
        <v>Moderado</v>
      </c>
      <c r="M26" s="332" t="s">
        <v>147</v>
      </c>
      <c r="N26" s="99">
        <f t="shared" si="13"/>
        <v>0.8</v>
      </c>
      <c r="O26" s="99" t="str">
        <f t="shared" si="14"/>
        <v>Mayor</v>
      </c>
      <c r="P26" s="208">
        <f t="shared" si="19"/>
        <v>0.8</v>
      </c>
      <c r="Q26" s="205" t="str">
        <f t="shared" si="15"/>
        <v>Mayor</v>
      </c>
      <c r="S26" s="119"/>
    </row>
    <row r="27" spans="1:19" ht="133.5" hidden="1" customHeight="1" x14ac:dyDescent="0.35">
      <c r="A27" s="136" t="str">
        <f>'1. Identificación'!G44</f>
        <v>De Cumplimiento</v>
      </c>
      <c r="B27" s="138" t="str">
        <f>'1. Identificación'!D44</f>
        <v>Gestión Jurídica y Contratación</v>
      </c>
      <c r="C27" s="137">
        <f>'1. Identificación'!F44</f>
        <v>0</v>
      </c>
      <c r="D27" s="138">
        <f>'1. Identificación'!A44</f>
        <v>17</v>
      </c>
      <c r="E27" s="139" t="str">
        <f>'1. Identificación'!N44</f>
        <v>Posibilidad de pérdida Económica Por vencimiento de términos judiciales Debido a:
1. Falta de seguimiento y control al vencimiento de los términos judiciales.
2. Desconocimiento de la normatividad en procesos judiciales.
3. Falta de personal de apoyo a los procesos judiciales.</v>
      </c>
      <c r="F27" s="331">
        <v>365</v>
      </c>
      <c r="G27" s="313" t="str">
        <f t="shared" si="8"/>
        <v>La actividad que conlleva el riesgo se ejecuta de 24 a 500 veces por año</v>
      </c>
      <c r="H27" s="99">
        <f t="shared" si="9"/>
        <v>0.6</v>
      </c>
      <c r="I27" s="99" t="str">
        <f t="shared" si="10"/>
        <v>Media</v>
      </c>
      <c r="J27" s="332" t="s">
        <v>145</v>
      </c>
      <c r="K27" s="99">
        <f t="shared" si="11"/>
        <v>0.6</v>
      </c>
      <c r="L27" s="99" t="str">
        <f t="shared" si="12"/>
        <v>Moderado</v>
      </c>
      <c r="M27" s="332" t="s">
        <v>146</v>
      </c>
      <c r="N27" s="99">
        <f t="shared" si="13"/>
        <v>0.6</v>
      </c>
      <c r="O27" s="99" t="str">
        <f t="shared" si="14"/>
        <v>Moderado</v>
      </c>
      <c r="P27" s="208">
        <f t="shared" si="19"/>
        <v>0.6</v>
      </c>
      <c r="Q27" s="205" t="str">
        <f t="shared" si="15"/>
        <v>Moderado</v>
      </c>
      <c r="S27" s="119"/>
    </row>
    <row r="28" spans="1:19" ht="135.75" customHeight="1" x14ac:dyDescent="0.35">
      <c r="A28" s="136" t="str">
        <f>'1. Identificación'!G45</f>
        <v>De Corrupción</v>
      </c>
      <c r="B28" s="138" t="str">
        <f>'1. Identificación'!D45</f>
        <v>Gestión Financiera y Presupuestal</v>
      </c>
      <c r="C28" s="137">
        <f>'1. Identificación'!F45</f>
        <v>0</v>
      </c>
      <c r="D28" s="421">
        <f>'1. Identificación'!A45</f>
        <v>18</v>
      </c>
      <c r="E28" s="139" t="str">
        <f>'1. Identificación'!N45</f>
        <v>Posibilidad de pérdida Económica y Reputacional Por realizar pago sin el cumplimiento de algún requisito establecido y requerido. Debido a:
1. No verificación del check list al momento del pago. 
2. Falta de manipulación y/o sustracción indebida de información, para beneficio propio o de un tercero.
3.  Manipulación inadecuada de información.</v>
      </c>
      <c r="F28" s="331">
        <v>365</v>
      </c>
      <c r="G28" s="313" t="str">
        <f t="shared" si="8"/>
        <v>La actividad que conlleva el riesgo se ejecuta de 24 a 500 veces por año</v>
      </c>
      <c r="H28" s="99">
        <f t="shared" si="9"/>
        <v>0.6</v>
      </c>
      <c r="I28" s="99" t="str">
        <f t="shared" si="10"/>
        <v>Media</v>
      </c>
      <c r="J28" s="332" t="s">
        <v>145</v>
      </c>
      <c r="K28" s="99">
        <f t="shared" si="11"/>
        <v>0.6</v>
      </c>
      <c r="L28" s="99" t="str">
        <f t="shared" si="12"/>
        <v>Moderado</v>
      </c>
      <c r="M28" s="332" t="s">
        <v>146</v>
      </c>
      <c r="N28" s="99">
        <f t="shared" si="13"/>
        <v>0.6</v>
      </c>
      <c r="O28" s="99" t="str">
        <f t="shared" si="14"/>
        <v>Moderado</v>
      </c>
      <c r="P28" s="208">
        <f t="shared" si="19"/>
        <v>0.6</v>
      </c>
      <c r="Q28" s="205" t="str">
        <f t="shared" si="15"/>
        <v>Moderado</v>
      </c>
      <c r="S28" s="119"/>
    </row>
    <row r="29" spans="1:19" ht="123.75" hidden="1" customHeight="1" x14ac:dyDescent="0.35">
      <c r="A29" s="136" t="str">
        <f>'1. Identificación'!G46</f>
        <v>Financiero</v>
      </c>
      <c r="B29" s="138" t="str">
        <f>'1. Identificación'!D46</f>
        <v>Gestión Financiera y Presupuestal</v>
      </c>
      <c r="C29" s="137">
        <f>'1. Identificación'!F46</f>
        <v>0</v>
      </c>
      <c r="D29" s="138">
        <f>'1. Identificación'!A46</f>
        <v>19</v>
      </c>
      <c r="E29" s="139" t="str">
        <f>'1. Identificación'!N46</f>
        <v>Posibilidad de pérdida Económica y Reputacional Por la utilización de los bienes muebles e inmuebles en actividades que no se relacionan con la misión de la entidad Debido a:
1. Desactualización del inventario de bienes muebles e inmuebles
2. Falta de administración de los bienes de la empresa 
3.  Manipulación inadecuada de información.</v>
      </c>
      <c r="F29" s="331">
        <v>365</v>
      </c>
      <c r="G29" s="313" t="str">
        <f t="shared" si="8"/>
        <v>La actividad que conlleva el riesgo se ejecuta de 24 a 500 veces por año</v>
      </c>
      <c r="H29" s="99">
        <f t="shared" si="9"/>
        <v>0.6</v>
      </c>
      <c r="I29" s="99" t="str">
        <f t="shared" si="10"/>
        <v>Media</v>
      </c>
      <c r="J29" s="332" t="s">
        <v>145</v>
      </c>
      <c r="K29" s="99">
        <f t="shared" si="11"/>
        <v>0.6</v>
      </c>
      <c r="L29" s="99" t="str">
        <f t="shared" si="12"/>
        <v>Moderado</v>
      </c>
      <c r="M29" s="332" t="s">
        <v>147</v>
      </c>
      <c r="N29" s="99">
        <f t="shared" si="13"/>
        <v>0.8</v>
      </c>
      <c r="O29" s="99" t="str">
        <f t="shared" si="14"/>
        <v>Mayor</v>
      </c>
      <c r="P29" s="208">
        <f t="shared" si="19"/>
        <v>0.8</v>
      </c>
      <c r="Q29" s="205" t="str">
        <f t="shared" si="15"/>
        <v>Mayor</v>
      </c>
      <c r="S29" s="119"/>
    </row>
    <row r="30" spans="1:19" ht="129" hidden="1" customHeight="1" x14ac:dyDescent="0.35">
      <c r="A30" s="136" t="str">
        <f>'1. Identificación'!G47</f>
        <v>De Cumplimiento</v>
      </c>
      <c r="B30" s="138" t="str">
        <f>'1. Identificación'!D47</f>
        <v>Talento Humano</v>
      </c>
      <c r="C30" s="137">
        <f>'1. Identificación'!F47</f>
        <v>0</v>
      </c>
      <c r="D30" s="138">
        <f>'1. Identificación'!A47</f>
        <v>20</v>
      </c>
      <c r="E30" s="139" t="str">
        <f>'1. Identificación'!N47</f>
        <v>Posibilidad de pérdida Reputacional Por desactualización de la información de los servidores públicos en el SIGEP II Debido a:
1. Incumplimiento normatividad
2. Desorden administrativo
3. Manipulación inadecuada de información.
4. Falta de compromiso por parte de los funcionarios públicos.</v>
      </c>
      <c r="F30" s="331">
        <v>365</v>
      </c>
      <c r="G30" s="313" t="str">
        <f t="shared" si="8"/>
        <v>La actividad que conlleva el riesgo se ejecuta de 24 a 500 veces por año</v>
      </c>
      <c r="H30" s="99">
        <f t="shared" si="9"/>
        <v>0.6</v>
      </c>
      <c r="I30" s="99" t="str">
        <f t="shared" si="10"/>
        <v>Media</v>
      </c>
      <c r="J30" s="332" t="s">
        <v>145</v>
      </c>
      <c r="K30" s="99">
        <f t="shared" si="11"/>
        <v>0.6</v>
      </c>
      <c r="L30" s="99" t="str">
        <f t="shared" si="12"/>
        <v>Moderado</v>
      </c>
      <c r="M30" s="332" t="s">
        <v>147</v>
      </c>
      <c r="N30" s="99">
        <f t="shared" si="13"/>
        <v>0.8</v>
      </c>
      <c r="O30" s="99" t="str">
        <f t="shared" si="14"/>
        <v>Mayor</v>
      </c>
      <c r="P30" s="208">
        <f t="shared" si="19"/>
        <v>0.8</v>
      </c>
      <c r="Q30" s="205" t="str">
        <f t="shared" si="15"/>
        <v>Mayor</v>
      </c>
      <c r="S30" s="119"/>
    </row>
    <row r="31" spans="1:19" ht="132" hidden="1" customHeight="1" x14ac:dyDescent="0.35">
      <c r="A31" s="136" t="str">
        <f>'1. Identificación'!G48</f>
        <v>Operativo</v>
      </c>
      <c r="B31" s="138" t="str">
        <f>'1. Identificación'!D48</f>
        <v>Talento Humano</v>
      </c>
      <c r="C31" s="137">
        <f>'1. Identificación'!F48</f>
        <v>0</v>
      </c>
      <c r="D31" s="138">
        <f>'1. Identificación'!A48</f>
        <v>21</v>
      </c>
      <c r="E31" s="139" t="str">
        <f>'1. Identificación'!N48</f>
        <v xml:space="preserve">Posibilidad de pérdida Reputacional Por extemporaneidad en la ejecución de los programas establecidos en el Manual de Seguridad y Salud en el Trabajo Debido a:
1. Incumplimiento normatividad
2. Desconocimiento de normatividad.
3. Falta de seguimiento en la ejecución de programas.
4. Ausencia de un personal de planta y/o de apoyo que garantice la continuidad del mismo.  </v>
      </c>
      <c r="F31" s="331">
        <v>365</v>
      </c>
      <c r="G31" s="313" t="str">
        <f t="shared" si="8"/>
        <v>La actividad que conlleva el riesgo se ejecuta de 24 a 500 veces por año</v>
      </c>
      <c r="H31" s="99">
        <f t="shared" si="9"/>
        <v>0.6</v>
      </c>
      <c r="I31" s="99" t="str">
        <f t="shared" si="10"/>
        <v>Media</v>
      </c>
      <c r="J31" s="332" t="s">
        <v>145</v>
      </c>
      <c r="K31" s="99">
        <f t="shared" si="11"/>
        <v>0.6</v>
      </c>
      <c r="L31" s="99" t="str">
        <f t="shared" si="12"/>
        <v>Moderado</v>
      </c>
      <c r="M31" s="332" t="s">
        <v>146</v>
      </c>
      <c r="N31" s="99">
        <f t="shared" si="13"/>
        <v>0.6</v>
      </c>
      <c r="O31" s="99" t="str">
        <f t="shared" si="14"/>
        <v>Moderado</v>
      </c>
      <c r="P31" s="208">
        <f t="shared" ref="P31" si="20">+IF(K31="",N31,IF(N31="",K31,IF(K31&gt;N31,K31,N31)))</f>
        <v>0.6</v>
      </c>
      <c r="Q31" s="205" t="str">
        <f t="shared" si="15"/>
        <v>Moderado</v>
      </c>
      <c r="S31" s="119"/>
    </row>
    <row r="32" spans="1:19" ht="171.75" hidden="1" customHeight="1" x14ac:dyDescent="0.35">
      <c r="A32" s="136" t="str">
        <f>'1. Identificación'!G49</f>
        <v>De Cumplimiento</v>
      </c>
      <c r="B32" s="138" t="str">
        <f>'1. Identificación'!D49</f>
        <v>Talento Humano</v>
      </c>
      <c r="C32" s="137">
        <f>'1. Identificación'!F49</f>
        <v>0</v>
      </c>
      <c r="D32" s="138">
        <f>'1. Identificación'!A49</f>
        <v>22</v>
      </c>
      <c r="E32" s="139" t="str">
        <f>'1. Identificación'!N49</f>
        <v xml:space="preserve">Posibilidad de pérdida Económica y Reputacional Por incumplimiento de políticas, objetivos y metas del proceso 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v>
      </c>
      <c r="F32" s="331">
        <v>365</v>
      </c>
      <c r="G32" s="313" t="str">
        <f t="shared" si="8"/>
        <v>La actividad que conlleva el riesgo se ejecuta de 24 a 500 veces por año</v>
      </c>
      <c r="H32" s="99">
        <f t="shared" si="9"/>
        <v>0.6</v>
      </c>
      <c r="I32" s="99" t="str">
        <f t="shared" si="10"/>
        <v>Media</v>
      </c>
      <c r="J32" s="332" t="s">
        <v>145</v>
      </c>
      <c r="K32" s="99">
        <f t="shared" si="11"/>
        <v>0.6</v>
      </c>
      <c r="L32" s="99" t="str">
        <f t="shared" si="12"/>
        <v>Moderado</v>
      </c>
      <c r="M32" s="332" t="s">
        <v>147</v>
      </c>
      <c r="N32" s="99">
        <f t="shared" si="13"/>
        <v>0.8</v>
      </c>
      <c r="O32" s="99" t="str">
        <f t="shared" si="14"/>
        <v>Mayor</v>
      </c>
      <c r="P32" s="208">
        <f t="shared" ref="P32:P33" si="21">+IF(K32="",N32,IF(N32="",K32,IF(K32&gt;N32,K32,N32)))</f>
        <v>0.8</v>
      </c>
      <c r="Q32" s="205" t="str">
        <f t="shared" si="15"/>
        <v>Mayor</v>
      </c>
      <c r="S32" s="119"/>
    </row>
    <row r="33" spans="1:19" ht="179" hidden="1" customHeight="1" x14ac:dyDescent="0.35">
      <c r="A33" s="136" t="str">
        <f>'1. Identificación'!G50</f>
        <v>De Cumplimiento</v>
      </c>
      <c r="B33" s="138" t="str">
        <f>'1. Identificación'!D50</f>
        <v>Talento Humano</v>
      </c>
      <c r="C33" s="137">
        <f>'1. Identificación'!F50</f>
        <v>0</v>
      </c>
      <c r="D33" s="138">
        <f>'1. Identificación'!A50</f>
        <v>23</v>
      </c>
      <c r="E33" s="139" t="str">
        <f>'1. Identificación'!N50</f>
        <v>Posibilidad de pérdida Económica y Reputacional Por incumplimiento de las metas del plan acción de la empresa en función a la idoneidad del personal asignado como responsable de cada proceso. 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v>
      </c>
      <c r="F33" s="331">
        <v>365</v>
      </c>
      <c r="G33" s="313" t="str">
        <f t="shared" si="8"/>
        <v>La actividad que conlleva el riesgo se ejecuta de 24 a 500 veces por año</v>
      </c>
      <c r="H33" s="99">
        <f t="shared" si="9"/>
        <v>0.6</v>
      </c>
      <c r="I33" s="99" t="str">
        <f t="shared" si="10"/>
        <v>Media</v>
      </c>
      <c r="J33" s="332" t="s">
        <v>145</v>
      </c>
      <c r="K33" s="99">
        <f t="shared" si="11"/>
        <v>0.6</v>
      </c>
      <c r="L33" s="99" t="str">
        <f t="shared" si="12"/>
        <v>Moderado</v>
      </c>
      <c r="M33" s="332" t="s">
        <v>146</v>
      </c>
      <c r="N33" s="99">
        <f t="shared" si="13"/>
        <v>0.6</v>
      </c>
      <c r="O33" s="99" t="str">
        <f t="shared" si="14"/>
        <v>Moderado</v>
      </c>
      <c r="P33" s="208">
        <f t="shared" si="21"/>
        <v>0.6</v>
      </c>
      <c r="Q33" s="205" t="str">
        <f t="shared" si="15"/>
        <v>Moderado</v>
      </c>
      <c r="S33" s="119"/>
    </row>
    <row r="34" spans="1:19" ht="177" hidden="1" customHeight="1" x14ac:dyDescent="0.35">
      <c r="A34" s="136" t="str">
        <f>'1. Identificación'!G51</f>
        <v>Operativo</v>
      </c>
      <c r="B34" s="138" t="str">
        <f>'1. Identificación'!D51</f>
        <v>Información y Comunicación</v>
      </c>
      <c r="C34" s="137">
        <f>'1. Identificación'!F51</f>
        <v>0</v>
      </c>
      <c r="D34" s="138">
        <f>'1. Identificación'!A51</f>
        <v>24</v>
      </c>
      <c r="E34" s="139" t="str">
        <f>'1. Identificación'!N51</f>
        <v>Posibilidad de pérdida Económica y Reputacional Por destrucción involuntaria y / o perdida de Documentos 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v>
      </c>
      <c r="F34" s="331">
        <v>365</v>
      </c>
      <c r="G34" s="313" t="str">
        <f t="shared" si="8"/>
        <v>La actividad que conlleva el riesgo se ejecuta de 24 a 500 veces por año</v>
      </c>
      <c r="H34" s="99">
        <f t="shared" si="9"/>
        <v>0.6</v>
      </c>
      <c r="I34" s="99" t="str">
        <f t="shared" si="10"/>
        <v>Media</v>
      </c>
      <c r="J34" s="332" t="s">
        <v>153</v>
      </c>
      <c r="K34" s="99">
        <f t="shared" si="11"/>
        <v>0.2</v>
      </c>
      <c r="L34" s="99" t="str">
        <f t="shared" si="12"/>
        <v>Leve</v>
      </c>
      <c r="M34" s="332" t="s">
        <v>147</v>
      </c>
      <c r="N34" s="99">
        <f t="shared" si="13"/>
        <v>0.8</v>
      </c>
      <c r="O34" s="99" t="str">
        <f t="shared" si="14"/>
        <v>Mayor</v>
      </c>
      <c r="P34" s="208">
        <f t="shared" ref="P34:P40" si="22">+IF(K34="",N34,IF(N34="",K34,IF(K34&gt;N34,K34,N34)))</f>
        <v>0.8</v>
      </c>
      <c r="Q34" s="205" t="str">
        <f t="shared" si="15"/>
        <v>Mayor</v>
      </c>
      <c r="S34" s="119"/>
    </row>
    <row r="35" spans="1:19" ht="213" hidden="1" customHeight="1" x14ac:dyDescent="0.35">
      <c r="A35" s="136" t="str">
        <f>'1. Identificación'!G52</f>
        <v>Operativo</v>
      </c>
      <c r="B35" s="138" t="str">
        <f>'1. Identificación'!D52</f>
        <v>Información y Comunicación</v>
      </c>
      <c r="C35" s="137">
        <f>'1. Identificación'!F52</f>
        <v>0</v>
      </c>
      <c r="D35" s="138">
        <f>'1. Identificación'!A52</f>
        <v>25</v>
      </c>
      <c r="E35" s="139" t="str">
        <f>'1. Identificación'!N52</f>
        <v>Posibilidad de pérdida Económica y Reputacional Por ineficiencia Administrativa por demoras en dar respuesta a las comunicaciones escritas y electrónicas 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v>
      </c>
      <c r="F35" s="331">
        <v>365</v>
      </c>
      <c r="G35" s="313" t="str">
        <f t="shared" si="8"/>
        <v>La actividad que conlleva el riesgo se ejecuta de 24 a 500 veces por año</v>
      </c>
      <c r="H35" s="99">
        <f t="shared" si="9"/>
        <v>0.6</v>
      </c>
      <c r="I35" s="99" t="str">
        <f t="shared" si="10"/>
        <v>Media</v>
      </c>
      <c r="J35" s="332" t="s">
        <v>145</v>
      </c>
      <c r="K35" s="99">
        <f t="shared" si="11"/>
        <v>0.6</v>
      </c>
      <c r="L35" s="99" t="str">
        <f t="shared" si="12"/>
        <v>Moderado</v>
      </c>
      <c r="M35" s="332" t="s">
        <v>146</v>
      </c>
      <c r="N35" s="99">
        <f t="shared" si="13"/>
        <v>0.6</v>
      </c>
      <c r="O35" s="99" t="str">
        <f t="shared" si="14"/>
        <v>Moderado</v>
      </c>
      <c r="P35" s="208">
        <f t="shared" si="22"/>
        <v>0.6</v>
      </c>
      <c r="Q35" s="205" t="str">
        <f t="shared" si="15"/>
        <v>Moderado</v>
      </c>
      <c r="S35" s="119"/>
    </row>
    <row r="36" spans="1:19" ht="132" hidden="1" customHeight="1" x14ac:dyDescent="0.35">
      <c r="A36" s="136" t="str">
        <f>'1. Identificación'!G53</f>
        <v>Operativo</v>
      </c>
      <c r="B36" s="138" t="str">
        <f>'1. Identificación'!D53</f>
        <v>Información y Comunicación</v>
      </c>
      <c r="C36" s="137">
        <f>'1. Identificación'!F53</f>
        <v>0</v>
      </c>
      <c r="D36" s="138" t="str">
        <f>'1. Identificación'!A53</f>
        <v xml:space="preserve">26
</v>
      </c>
      <c r="E36" s="139" t="str">
        <f>'1. Identificación'!N53</f>
        <v>Posibilidad de pérdida Económica y Reputacional Por información errónea en los registros por parte del usuario Debido a:
1.Descocimiento de las herramientas.                                                                                                       2. Falta de capacitaciones de herramientas ofimáticas.                                                       3. Falta de tiempo para dedicar a las actividades..</v>
      </c>
      <c r="F36" s="331">
        <v>365</v>
      </c>
      <c r="G36" s="313" t="str">
        <f t="shared" si="8"/>
        <v>La actividad que conlleva el riesgo se ejecuta de 24 a 500 veces por año</v>
      </c>
      <c r="H36" s="99">
        <f t="shared" si="9"/>
        <v>0.6</v>
      </c>
      <c r="I36" s="99" t="str">
        <f t="shared" si="10"/>
        <v>Media</v>
      </c>
      <c r="J36" s="332" t="s">
        <v>145</v>
      </c>
      <c r="K36" s="99">
        <f t="shared" si="11"/>
        <v>0.6</v>
      </c>
      <c r="L36" s="99" t="str">
        <f t="shared" si="12"/>
        <v>Moderado</v>
      </c>
      <c r="M36" s="332" t="s">
        <v>154</v>
      </c>
      <c r="N36" s="99">
        <f t="shared" si="13"/>
        <v>0.2</v>
      </c>
      <c r="O36" s="99" t="str">
        <f t="shared" si="14"/>
        <v>Leve</v>
      </c>
      <c r="P36" s="208">
        <f t="shared" si="22"/>
        <v>0.6</v>
      </c>
      <c r="Q36" s="205" t="str">
        <f t="shared" si="15"/>
        <v>Moderado</v>
      </c>
      <c r="S36" s="119"/>
    </row>
    <row r="37" spans="1:19" ht="144" hidden="1" customHeight="1" x14ac:dyDescent="0.35">
      <c r="A37" s="136" t="str">
        <f>'1. Identificación'!G54</f>
        <v>De Cumplimiento</v>
      </c>
      <c r="B37" s="138" t="str">
        <f>'1. Identificación'!D54</f>
        <v>Información y Comunicación</v>
      </c>
      <c r="C37" s="137">
        <f>'1. Identificación'!F54</f>
        <v>0</v>
      </c>
      <c r="D37" s="138" t="str">
        <f>'1. Identificación'!A54</f>
        <v xml:space="preserve">27
</v>
      </c>
      <c r="E37" s="139" t="str">
        <f>'1. Identificación'!N54</f>
        <v>Posibilidad de pérdida Económica y Reputacional Por uso de la información para beneficio particular y/o daño a la institucionalidad. Debido a:
1 Uso Inadecuado de la información.
2. Falta de capacitación al personal.
3. Falta de manipulación y/o sustracción indebida de información, para beneficio propio o de un tercero.
4.   Manipulación inadecuada de información.</v>
      </c>
      <c r="F37" s="331">
        <v>365</v>
      </c>
      <c r="G37" s="313" t="str">
        <f t="shared" si="8"/>
        <v>La actividad que conlleva el riesgo se ejecuta de 24 a 500 veces por año</v>
      </c>
      <c r="H37" s="99">
        <f t="shared" si="9"/>
        <v>0.6</v>
      </c>
      <c r="I37" s="99" t="str">
        <f t="shared" si="10"/>
        <v>Media</v>
      </c>
      <c r="J37" s="332" t="s">
        <v>145</v>
      </c>
      <c r="K37" s="99">
        <f t="shared" si="11"/>
        <v>0.6</v>
      </c>
      <c r="L37" s="99" t="str">
        <f t="shared" si="12"/>
        <v>Moderado</v>
      </c>
      <c r="M37" s="332" t="s">
        <v>154</v>
      </c>
      <c r="N37" s="99">
        <f t="shared" si="13"/>
        <v>0.2</v>
      </c>
      <c r="O37" s="99" t="str">
        <f t="shared" si="14"/>
        <v>Leve</v>
      </c>
      <c r="P37" s="208">
        <f t="shared" si="22"/>
        <v>0.6</v>
      </c>
      <c r="Q37" s="205" t="str">
        <f t="shared" si="15"/>
        <v>Moderado</v>
      </c>
      <c r="S37" s="119"/>
    </row>
    <row r="38" spans="1:19" ht="103.5" customHeight="1" x14ac:dyDescent="0.35">
      <c r="A38" s="136" t="str">
        <f>'1. Identificación'!G55</f>
        <v>De Corrupción</v>
      </c>
      <c r="B38" s="138" t="str">
        <f>'1. Identificación'!D55</f>
        <v>Control Interno</v>
      </c>
      <c r="C38" s="137">
        <f>'1. Identificación'!F55</f>
        <v>0</v>
      </c>
      <c r="D38" s="421">
        <f>'1. Identificación'!A55</f>
        <v>28</v>
      </c>
      <c r="E38" s="139" t="str">
        <f>'1. Identificación'!N55</f>
        <v>Posibilidad de pérdida Económica y Reputacional Por incumplimiento de las disposiciones legales de la administración en rentabilidad, sostenibilidad y reciprocidad. Debido a:
1. No se verifique el uso adecuado de los recursos</v>
      </c>
      <c r="F38" s="331">
        <v>365</v>
      </c>
      <c r="G38" s="313" t="str">
        <f t="shared" si="8"/>
        <v>La actividad que conlleva el riesgo se ejecuta de 24 a 500 veces por año</v>
      </c>
      <c r="H38" s="99">
        <f t="shared" si="9"/>
        <v>0.6</v>
      </c>
      <c r="I38" s="99" t="str">
        <f t="shared" si="10"/>
        <v>Media</v>
      </c>
      <c r="J38" s="332" t="s">
        <v>145</v>
      </c>
      <c r="K38" s="99">
        <f t="shared" si="11"/>
        <v>0.6</v>
      </c>
      <c r="L38" s="99" t="str">
        <f t="shared" si="12"/>
        <v>Moderado</v>
      </c>
      <c r="M38" s="332" t="s">
        <v>147</v>
      </c>
      <c r="N38" s="99">
        <f t="shared" si="13"/>
        <v>0.8</v>
      </c>
      <c r="O38" s="99" t="str">
        <f t="shared" si="14"/>
        <v>Mayor</v>
      </c>
      <c r="P38" s="208">
        <f t="shared" si="22"/>
        <v>0.8</v>
      </c>
      <c r="Q38" s="205" t="str">
        <f t="shared" si="15"/>
        <v>Mayor</v>
      </c>
      <c r="S38" s="119"/>
    </row>
    <row r="39" spans="1:19" ht="149" hidden="1" customHeight="1" x14ac:dyDescent="0.35">
      <c r="A39" s="136" t="str">
        <f>'1. Identificación'!G56</f>
        <v>De Cumplimiento</v>
      </c>
      <c r="B39" s="138" t="str">
        <f>'1. Identificación'!D56</f>
        <v>Control Interno</v>
      </c>
      <c r="C39" s="137">
        <f>'1. Identificación'!F56</f>
        <v>0</v>
      </c>
      <c r="D39" s="138">
        <f>'1. Identificación'!A56</f>
        <v>29</v>
      </c>
      <c r="E39" s="139" t="str">
        <f>'1. Identificación'!N56</f>
        <v xml:space="preserve">Posibilidad de pérdida Económica y Reputacional Por que  no se programe, ejecute y evalué de manera oportuna e independiente el Sistema de Control Interno.   Debido a:
1. No contar con la capacitación para realizar la evaluación idónea del sistema
2. No contar con una programación de seguimiento de los procesos        
3. Carencia de valores y principios éticos en el desempeño de las funciones por parte de los funcionarios.                                           </v>
      </c>
      <c r="F39" s="331">
        <v>365</v>
      </c>
      <c r="G39" s="313" t="str">
        <f t="shared" si="8"/>
        <v>La actividad que conlleva el riesgo se ejecuta de 24 a 500 veces por año</v>
      </c>
      <c r="H39" s="99">
        <f t="shared" si="9"/>
        <v>0.6</v>
      </c>
      <c r="I39" s="99" t="str">
        <f t="shared" si="10"/>
        <v>Media</v>
      </c>
      <c r="J39" s="332" t="s">
        <v>145</v>
      </c>
      <c r="K39" s="99">
        <f t="shared" si="11"/>
        <v>0.6</v>
      </c>
      <c r="L39" s="99" t="str">
        <f t="shared" si="12"/>
        <v>Moderado</v>
      </c>
      <c r="M39" s="332" t="s">
        <v>146</v>
      </c>
      <c r="N39" s="99">
        <f t="shared" si="13"/>
        <v>0.6</v>
      </c>
      <c r="O39" s="99" t="str">
        <f t="shared" si="14"/>
        <v>Moderado</v>
      </c>
      <c r="P39" s="208">
        <f t="shared" si="22"/>
        <v>0.6</v>
      </c>
      <c r="Q39" s="205" t="str">
        <f t="shared" si="15"/>
        <v>Moderado</v>
      </c>
      <c r="S39" s="119"/>
    </row>
    <row r="40" spans="1:19" ht="126.75" hidden="1" customHeight="1" thickBot="1" x14ac:dyDescent="0.4">
      <c r="A40" s="314" t="str">
        <f>'1. Identificación'!G57</f>
        <v>De Cumplimiento</v>
      </c>
      <c r="B40" s="316" t="str">
        <f>'1. Identificación'!D57</f>
        <v>Control Interno</v>
      </c>
      <c r="C40" s="315">
        <f>'1. Identificación'!F57</f>
        <v>0</v>
      </c>
      <c r="D40" s="316">
        <f>'1. Identificación'!A57</f>
        <v>30</v>
      </c>
      <c r="E40" s="333" t="str">
        <f>'1. Identificación'!N57</f>
        <v xml:space="preserve">Posibilidad de pérdida Económica y Reputacional Por que no se ejecute el programa de auditorias internas Debido a:
1. No disponer del personal suficiente para el desarrollo de las distintas auditorias
2. Carencia de valores y principios éticos en el desempeño de las funciones por parte de los funcionarios.                                           </v>
      </c>
      <c r="F40" s="334">
        <v>365</v>
      </c>
      <c r="G40" s="335" t="str">
        <f t="shared" si="8"/>
        <v>La actividad que conlleva el riesgo se ejecuta de 24 a 500 veces por año</v>
      </c>
      <c r="H40" s="318">
        <f t="shared" si="9"/>
        <v>0.6</v>
      </c>
      <c r="I40" s="318" t="str">
        <f t="shared" si="10"/>
        <v>Media</v>
      </c>
      <c r="J40" s="336" t="s">
        <v>145</v>
      </c>
      <c r="K40" s="318">
        <f t="shared" si="11"/>
        <v>0.6</v>
      </c>
      <c r="L40" s="318" t="str">
        <f t="shared" si="12"/>
        <v>Moderado</v>
      </c>
      <c r="M40" s="332" t="s">
        <v>146</v>
      </c>
      <c r="N40" s="318">
        <f t="shared" si="13"/>
        <v>0.6</v>
      </c>
      <c r="O40" s="318" t="str">
        <f t="shared" si="14"/>
        <v>Moderado</v>
      </c>
      <c r="P40" s="209">
        <f t="shared" si="22"/>
        <v>0.6</v>
      </c>
      <c r="Q40" s="337" t="str">
        <f t="shared" si="15"/>
        <v>Moderado</v>
      </c>
      <c r="S40" s="119"/>
    </row>
  </sheetData>
  <autoFilter ref="A10:AB40" xr:uid="{00000000-0001-0000-0400-000000000000}">
    <filterColumn colId="3">
      <colorFilter dxfId="150"/>
    </filterColumn>
  </autoFilter>
  <mergeCells count="15">
    <mergeCell ref="Y9:AB9"/>
    <mergeCell ref="F8:I9"/>
    <mergeCell ref="J8:Q8"/>
    <mergeCell ref="J9:L9"/>
    <mergeCell ref="M9:O9"/>
    <mergeCell ref="P9:Q9"/>
    <mergeCell ref="S9:W9"/>
    <mergeCell ref="D3:Q3"/>
    <mergeCell ref="D4:Q4"/>
    <mergeCell ref="D5:Q5"/>
    <mergeCell ref="L6:N6"/>
    <mergeCell ref="A3:C6"/>
    <mergeCell ref="D6:G6"/>
    <mergeCell ref="H6:K6"/>
    <mergeCell ref="O6:Q6"/>
  </mergeCells>
  <conditionalFormatting sqref="H11:H40">
    <cfRule type="cellIs" dxfId="143" priority="181" operator="equal">
      <formula>$W$11</formula>
    </cfRule>
    <cfRule type="cellIs" dxfId="142" priority="182" operator="equal">
      <formula>$W$12</formula>
    </cfRule>
    <cfRule type="cellIs" dxfId="141" priority="183" operator="equal">
      <formula>$W$13</formula>
    </cfRule>
    <cfRule type="cellIs" dxfId="140" priority="184" operator="equal">
      <formula>$W$14</formula>
    </cfRule>
    <cfRule type="cellIs" dxfId="139" priority="185" operator="equal">
      <formula>$W$15</formula>
    </cfRule>
  </conditionalFormatting>
  <conditionalFormatting sqref="I11:I40">
    <cfRule type="cellIs" dxfId="138" priority="197" operator="equal">
      <formula>$S$12</formula>
    </cfRule>
    <cfRule type="cellIs" dxfId="137" priority="198" operator="equal">
      <formula>$S$13</formula>
    </cfRule>
    <cfRule type="cellIs" dxfId="136" priority="199" operator="equal">
      <formula>$S$14</formula>
    </cfRule>
    <cfRule type="cellIs" dxfId="135" priority="200" operator="equal">
      <formula>$S$15</formula>
    </cfRule>
    <cfRule type="cellIs" dxfId="134" priority="196" operator="equal">
      <formula>$S$11</formula>
    </cfRule>
  </conditionalFormatting>
  <conditionalFormatting sqref="J11:J40">
    <cfRule type="cellIs" dxfId="133" priority="290" operator="equal">
      <formula>$W$15</formula>
    </cfRule>
    <cfRule type="cellIs" dxfId="132" priority="286" operator="equal">
      <formula>$W$11</formula>
    </cfRule>
    <cfRule type="cellIs" dxfId="131" priority="287" operator="equal">
      <formula>$W$12</formula>
    </cfRule>
    <cfRule type="cellIs" dxfId="130" priority="288" operator="equal">
      <formula>$W$13</formula>
    </cfRule>
    <cfRule type="cellIs" dxfId="129" priority="289" operator="equal">
      <formula>$W$14</formula>
    </cfRule>
  </conditionalFormatting>
  <conditionalFormatting sqref="K11:K40">
    <cfRule type="cellIs" dxfId="128" priority="186" operator="equal">
      <formula>$Z$11</formula>
    </cfRule>
    <cfRule type="cellIs" dxfId="127" priority="187" operator="equal">
      <formula>$Z$12</formula>
    </cfRule>
    <cfRule type="cellIs" dxfId="126" priority="188" operator="equal">
      <formula>$Z$13</formula>
    </cfRule>
    <cfRule type="cellIs" dxfId="125" priority="189" operator="equal">
      <formula>$Z$14</formula>
    </cfRule>
    <cfRule type="cellIs" dxfId="124" priority="190" operator="equal">
      <formula>$Z$15</formula>
    </cfRule>
  </conditionalFormatting>
  <conditionalFormatting sqref="L11:M40">
    <cfRule type="cellIs" dxfId="123" priority="1" operator="equal">
      <formula>$Y$11</formula>
    </cfRule>
    <cfRule type="cellIs" dxfId="122" priority="2" operator="equal">
      <formula>$Y$12</formula>
    </cfRule>
    <cfRule type="cellIs" dxfId="121" priority="3" operator="equal">
      <formula>$Y$13</formula>
    </cfRule>
    <cfRule type="cellIs" dxfId="120" priority="4" operator="equal">
      <formula>$Y$14</formula>
    </cfRule>
    <cfRule type="cellIs" dxfId="119" priority="5" operator="equal">
      <formula>$Y$15</formula>
    </cfRule>
  </conditionalFormatting>
  <conditionalFormatting sqref="N11:N40">
    <cfRule type="cellIs" dxfId="118" priority="206" operator="equal">
      <formula>$Z$11</formula>
    </cfRule>
    <cfRule type="cellIs" dxfId="117" priority="207" operator="equal">
      <formula>$Z$12</formula>
    </cfRule>
    <cfRule type="cellIs" dxfId="116" priority="208" operator="equal">
      <formula>$Z$13</formula>
    </cfRule>
    <cfRule type="cellIs" dxfId="115" priority="209" operator="equal">
      <formula>$Z$14</formula>
    </cfRule>
    <cfRule type="cellIs" dxfId="114" priority="210" operator="equal">
      <formula>$Z$15</formula>
    </cfRule>
  </conditionalFormatting>
  <conditionalFormatting sqref="O11:O40 Q11:Q40">
    <cfRule type="cellIs" dxfId="113" priority="211" operator="equal">
      <formula>$Y$11</formula>
    </cfRule>
    <cfRule type="cellIs" dxfId="112" priority="212" operator="equal">
      <formula>$Y$12</formula>
    </cfRule>
    <cfRule type="cellIs" dxfId="111" priority="213" operator="equal">
      <formula>$Y$13</formula>
    </cfRule>
    <cfRule type="cellIs" dxfId="110" priority="214" operator="equal">
      <formula>$Y$14</formula>
    </cfRule>
    <cfRule type="cellIs" dxfId="109" priority="215" operator="equal">
      <formula>$Y$15</formula>
    </cfRule>
  </conditionalFormatting>
  <conditionalFormatting sqref="P11:P40">
    <cfRule type="cellIs" dxfId="108" priority="202" operator="equal">
      <formula>$Z$12</formula>
    </cfRule>
    <cfRule type="cellIs" dxfId="107" priority="203" operator="equal">
      <formula>$Z$13</formula>
    </cfRule>
    <cfRule type="cellIs" dxfId="106" priority="204" operator="equal">
      <formula>$Z$14</formula>
    </cfRule>
    <cfRule type="cellIs" dxfId="105" priority="205" operator="equal">
      <formula>$Z$15</formula>
    </cfRule>
    <cfRule type="cellIs" dxfId="104" priority="201" operator="equal">
      <formula>$Z$11</formula>
    </cfRule>
  </conditionalFormatting>
  <dataValidations count="2">
    <dataValidation type="list" allowBlank="1" showInputMessage="1" showErrorMessage="1" sqref="M11:M40" xr:uid="{00000000-0002-0000-0400-000000000000}">
      <formula1>$AB$11:$AB$16</formula1>
    </dataValidation>
    <dataValidation type="list" allowBlank="1" showInputMessage="1" showErrorMessage="1" sqref="J11:J40" xr:uid="{00000000-0002-0000-0400-000001000000}">
      <formula1>$AA$11:$AA$16</formula1>
    </dataValidation>
  </dataValidations>
  <hyperlinks>
    <hyperlink ref="A1" location="OPCIONES!A1" display="OPCIONES" xr:uid="{00000000-0004-0000-04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00B0F0"/>
  </sheetPr>
  <dimension ref="A1:X39"/>
  <sheetViews>
    <sheetView showGridLines="0" topLeftCell="A7" zoomScale="40" zoomScaleNormal="40" zoomScaleSheetLayoutView="45" workbookViewId="0">
      <pane xSplit="2" ySplit="3" topLeftCell="C22" activePane="bottomRight" state="frozen"/>
      <selection activeCell="A7" sqref="A7"/>
      <selection pane="topRight" activeCell="C7" sqref="C7"/>
      <selection pane="bottomLeft" activeCell="A10" sqref="A10"/>
      <selection pane="bottomRight" activeCell="C21" sqref="C21"/>
    </sheetView>
  </sheetViews>
  <sheetFormatPr baseColWidth="10" defaultRowHeight="14.5" x14ac:dyDescent="0.35"/>
  <cols>
    <col min="1" max="1" width="23.1796875" customWidth="1"/>
    <col min="2" max="2" width="21.81640625" hidden="1" customWidth="1"/>
    <col min="3" max="3" width="30.81640625" customWidth="1"/>
    <col min="4" max="4" width="96.453125" customWidth="1"/>
    <col min="5" max="5" width="46.453125" customWidth="1"/>
    <col min="6" max="6" width="29.453125" customWidth="1"/>
    <col min="7" max="7" width="33.54296875" customWidth="1"/>
    <col min="10" max="10" width="15.453125" customWidth="1"/>
    <col min="11" max="11" width="27.453125" customWidth="1"/>
    <col min="12" max="12" width="23" customWidth="1"/>
    <col min="13" max="13" width="28" customWidth="1"/>
    <col min="14" max="14" width="28.54296875" customWidth="1"/>
    <col min="15" max="15" width="25.54296875" customWidth="1"/>
    <col min="18" max="18" width="15" customWidth="1"/>
    <col min="19" max="19" width="14.54296875" customWidth="1"/>
    <col min="20" max="20" width="19.1796875" customWidth="1"/>
    <col min="21" max="22" width="19.453125" customWidth="1"/>
    <col min="23" max="23" width="17.453125" customWidth="1"/>
    <col min="24" max="24" width="19.453125" customWidth="1"/>
  </cols>
  <sheetData>
    <row r="1" spans="1:24" ht="42" customHeight="1" thickBot="1" x14ac:dyDescent="0.4">
      <c r="A1" s="127" t="s">
        <v>237</v>
      </c>
    </row>
    <row r="2" spans="1:24" ht="24" customHeight="1" thickBot="1" x14ac:dyDescent="0.4">
      <c r="A2" s="18"/>
      <c r="B2" s="129"/>
      <c r="C2" s="129"/>
      <c r="D2" s="129"/>
      <c r="E2" s="70"/>
      <c r="F2" s="70"/>
      <c r="G2" s="70"/>
      <c r="H2" s="70"/>
      <c r="I2" s="70"/>
      <c r="J2" s="70"/>
      <c r="K2" s="70"/>
      <c r="L2" s="70"/>
      <c r="M2" s="70"/>
      <c r="N2" s="70"/>
      <c r="O2" s="70"/>
      <c r="P2" s="70"/>
      <c r="Q2" s="70"/>
    </row>
    <row r="3" spans="1:24" ht="22.5" customHeight="1" x14ac:dyDescent="0.35">
      <c r="A3" s="570"/>
      <c r="B3" s="573" t="s">
        <v>355</v>
      </c>
      <c r="C3" s="574"/>
      <c r="D3" s="574"/>
      <c r="E3" s="575"/>
      <c r="F3" s="586" t="s">
        <v>353</v>
      </c>
      <c r="G3" s="587"/>
      <c r="H3" s="142"/>
      <c r="I3" s="142"/>
      <c r="J3" s="142"/>
      <c r="K3" s="142"/>
      <c r="L3" s="142"/>
      <c r="M3" s="543"/>
      <c r="N3" s="543"/>
      <c r="O3" s="583"/>
      <c r="P3" s="583"/>
      <c r="Q3" s="583"/>
    </row>
    <row r="4" spans="1:24" ht="26.15" customHeight="1" x14ac:dyDescent="0.35">
      <c r="A4" s="571"/>
      <c r="B4" s="548" t="s">
        <v>252</v>
      </c>
      <c r="C4" s="549"/>
      <c r="D4" s="549"/>
      <c r="E4" s="550"/>
      <c r="F4" s="588"/>
      <c r="G4" s="589"/>
      <c r="H4" s="142"/>
      <c r="I4" s="142"/>
      <c r="J4" s="142"/>
      <c r="K4" s="142"/>
      <c r="L4" s="142"/>
      <c r="M4" s="543"/>
      <c r="N4" s="543"/>
      <c r="O4" s="583"/>
      <c r="P4" s="583"/>
      <c r="Q4" s="583"/>
    </row>
    <row r="5" spans="1:24" ht="31.5" customHeight="1" x14ac:dyDescent="0.35">
      <c r="A5" s="571"/>
      <c r="B5" s="551" t="s">
        <v>260</v>
      </c>
      <c r="C5" s="552"/>
      <c r="D5" s="552"/>
      <c r="E5" s="553"/>
      <c r="F5" s="588"/>
      <c r="G5" s="589"/>
      <c r="H5" s="143"/>
      <c r="I5" s="143"/>
      <c r="J5" s="143"/>
      <c r="K5" s="143"/>
      <c r="L5" s="143"/>
      <c r="M5" s="543"/>
      <c r="N5" s="543"/>
      <c r="O5" s="583"/>
      <c r="P5" s="583"/>
      <c r="Q5" s="583"/>
    </row>
    <row r="6" spans="1:24" ht="34.5" customHeight="1" thickBot="1" x14ac:dyDescent="0.4">
      <c r="A6" s="572"/>
      <c r="B6" s="581" t="s">
        <v>539</v>
      </c>
      <c r="C6" s="582"/>
      <c r="D6" s="145" t="s">
        <v>540</v>
      </c>
      <c r="E6" s="145" t="s">
        <v>542</v>
      </c>
      <c r="F6" s="581" t="s">
        <v>251</v>
      </c>
      <c r="G6" s="590"/>
      <c r="H6" s="584"/>
      <c r="I6" s="584"/>
      <c r="J6" s="584"/>
      <c r="K6" s="584"/>
      <c r="L6" s="144"/>
      <c r="M6" s="584"/>
      <c r="N6" s="584"/>
      <c r="O6" s="585"/>
      <c r="P6" s="585"/>
      <c r="Q6" s="585"/>
    </row>
    <row r="7" spans="1:24" ht="26.25" customHeight="1" thickBot="1" x14ac:dyDescent="0.4">
      <c r="B7" s="36"/>
      <c r="C7" s="59"/>
      <c r="D7" s="47"/>
      <c r="E7" s="47"/>
      <c r="F7" s="60"/>
      <c r="G7" s="36"/>
      <c r="H7" s="36"/>
      <c r="I7" s="598" t="s">
        <v>162</v>
      </c>
      <c r="J7" s="599"/>
      <c r="K7" s="599"/>
      <c r="L7" s="599"/>
      <c r="M7" s="599"/>
      <c r="N7" s="599"/>
      <c r="O7" s="600"/>
      <c r="P7" s="36"/>
      <c r="Q7" s="71"/>
      <c r="R7" s="591" t="s">
        <v>110</v>
      </c>
      <c r="S7" s="592"/>
      <c r="T7" s="592"/>
      <c r="U7" s="592"/>
      <c r="V7" s="592"/>
      <c r="W7" s="592"/>
      <c r="X7" s="593"/>
    </row>
    <row r="8" spans="1:24" ht="50.25" customHeight="1" thickBot="1" x14ac:dyDescent="0.4">
      <c r="B8" s="37"/>
      <c r="C8" s="69"/>
      <c r="D8" s="69"/>
      <c r="E8" s="576" t="s">
        <v>163</v>
      </c>
      <c r="F8" s="577"/>
      <c r="G8" s="578"/>
      <c r="H8" s="61"/>
      <c r="I8" s="21"/>
      <c r="J8" s="22"/>
      <c r="K8" s="579" t="s">
        <v>110</v>
      </c>
      <c r="L8" s="579"/>
      <c r="M8" s="579"/>
      <c r="N8" s="579"/>
      <c r="O8" s="580"/>
      <c r="P8" s="61"/>
      <c r="Q8" s="72"/>
      <c r="R8" s="23"/>
      <c r="S8" s="37"/>
      <c r="T8" s="73">
        <v>0.2</v>
      </c>
      <c r="U8" s="73">
        <v>0.4</v>
      </c>
      <c r="V8" s="73">
        <v>0.6</v>
      </c>
      <c r="W8" s="73">
        <v>0.8</v>
      </c>
      <c r="X8" s="74">
        <v>1</v>
      </c>
    </row>
    <row r="9" spans="1:24" ht="44.25" customHeight="1" thickBot="1" x14ac:dyDescent="0.4">
      <c r="A9" s="326" t="s">
        <v>3</v>
      </c>
      <c r="B9" s="327" t="s">
        <v>103</v>
      </c>
      <c r="C9" s="328" t="s">
        <v>164</v>
      </c>
      <c r="D9" s="328" t="s">
        <v>0</v>
      </c>
      <c r="E9" s="329" t="s">
        <v>1</v>
      </c>
      <c r="F9" s="328" t="s">
        <v>2</v>
      </c>
      <c r="G9" s="330" t="s">
        <v>258</v>
      </c>
      <c r="H9" s="61"/>
      <c r="I9" s="23"/>
      <c r="J9" s="24"/>
      <c r="K9" s="25" t="s">
        <v>120</v>
      </c>
      <c r="L9" s="25" t="s">
        <v>98</v>
      </c>
      <c r="M9" s="25" t="s">
        <v>67</v>
      </c>
      <c r="N9" s="25" t="s">
        <v>99</v>
      </c>
      <c r="O9" s="26" t="s">
        <v>100</v>
      </c>
      <c r="P9" s="61"/>
      <c r="Q9" s="72"/>
      <c r="R9" s="23"/>
      <c r="S9" s="40"/>
      <c r="T9" s="41" t="s">
        <v>120</v>
      </c>
      <c r="U9" s="41" t="s">
        <v>98</v>
      </c>
      <c r="V9" s="41" t="s">
        <v>67</v>
      </c>
      <c r="W9" s="41" t="s">
        <v>99</v>
      </c>
      <c r="X9" s="42" t="s">
        <v>100</v>
      </c>
    </row>
    <row r="10" spans="1:24" ht="150" hidden="1" customHeight="1" x14ac:dyDescent="0.35">
      <c r="A10" s="320" t="str">
        <f>'1. Identificación'!D28</f>
        <v>Direccionamiento Estratégico</v>
      </c>
      <c r="B10" s="321">
        <f>'1. Identificación'!F28</f>
        <v>0</v>
      </c>
      <c r="C10" s="322">
        <f>'1. Identificación'!A28</f>
        <v>1</v>
      </c>
      <c r="D10" s="323" t="str">
        <f>'1. Identificación'!N28</f>
        <v>Posibilidad de pérdida Económica y Reputacional Por la planeación inadecuada en términos de pertinencia u oportunidad Debido a:
1 Constantes cambios normativos 
2. Debilidad de la estructura de planta de personal ante la ausencia  de un personal de planeación estratégica. 
3.  Falta de conocimiento de los procedimientos establecidos.</v>
      </c>
      <c r="E10" s="324" t="str">
        <f>'2. Prob. Impacto'!I11</f>
        <v>Media</v>
      </c>
      <c r="F10" s="324" t="str">
        <f>'2. Prob. Impacto'!Q11</f>
        <v>Moderado</v>
      </c>
      <c r="G10" s="325"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H10" s="62"/>
      <c r="I10" s="594" t="s">
        <v>109</v>
      </c>
      <c r="J10" s="25" t="s">
        <v>118</v>
      </c>
      <c r="K10" s="27" t="str">
        <f>+IF(AND(E10=$S$10,F10=$T$9),C10,"")&amp;" "&amp;IF(AND(E11=$S$10,F11=$T$9),C11,"")&amp;" "&amp;IF(AND(E12=$S$10,F12=$T$9),C12,"")&amp;" "&amp;IF(AND(E13=$S$10,F13=$T$9),C13,"")&amp;" "&amp;IF(AND(E14=$S$10,F14=$T$9),C14,"")&amp;" "&amp;IF(AND(E15=$S$10,F15=$T$9),C15,"")&amp;" "&amp;IF(AND(E16=$S$10,F16=$T$9),C16,"")&amp;" "&amp;IF(AND(E17=$S$10,F17=$T$9),C17,"")&amp;" "&amp;IF(AND(E18=$S$10,F18=$T$9),C18,"")&amp;" "&amp;IF(AND(E19=$S$10,F19=$T$9),C19,"")&amp;" "&amp;IF(AND(E20=$S$10,F20=$T$9),C20,"")&amp;" "&amp;IF(AND(E21=$S$10,F21=$T$9),C21,"")&amp;" "&amp;IF(AND(E22=$S$10,F22=$T$9),C22,"")&amp;" "&amp;IF(AND(E23=$S$10,F23=$T$9),C23,"")&amp;" "&amp;IF(AND(E24=$S$10,F24=$T$9),C24,"")&amp;" "&amp;IF(AND(E25=$S$10,F25=$T$9),C25,"")&amp;" "&amp;IF(AND(E26=$S$10,F26=$T$9),C26,"")&amp;" "&amp;IF(AND(E27=$S$10,F27=$T$9),C27,"")&amp;" "&amp;IF(AND(E28=$S$10,F28=$T$9),C28,"")&amp;" "&amp;IF(AND(E29=$S$10,F29=$T$9),C29,"")&amp;" "&amp;IF(AND(E30=$S$10,F30=$T$9),C30,"")&amp;" "&amp;IF(AND(E31=$S$10,F31=$T$9),C31,"")&amp;" "&amp;IF(AND(E32=$S$10,F32=$T$9),C32,"")&amp;" "&amp;IF(AND(E33=$S$10,F33=$T$9),C33,"")&amp;" "&amp;IF(AND(E34=$S$10,F34=$T$9),C34,"")&amp;" "&amp;IF(AND(E35=$S$10,F35=$T$9),C35,"")&amp;" "&amp;IF(AND(E36=$S$10,F36=$T$9),C36,"")&amp;" "&amp;IF(AND(E37=$S$10,F37=$T$9),C37,"")&amp;" "&amp;IF(AND(E38=$S$10,F38=$T$9),C38,"")&amp;" "&amp;IF(AND(E39=$S$10,F39=$T$9),C39,"")&amp;" "&amp;IF(AND(E40=$S$10,F40=$T$9),C40,"")&amp;" "&amp;IF(AND(E41=$S$10,F41=$T$9),C41,"")&amp;" "&amp;IF(AND(E42=$S$10,F42=$T$9),C42,"")&amp;" "&amp;IF(AND(E43=$S$10,F43=$T$9),C43,"")&amp;" "&amp;IF(AND(E44=$S$10,F44=$T$9),C44,"")&amp;" "&amp;IF(AND(E45=$S$10,F45=$T$9),C45,"")&amp;" "&amp;IF(AND(E46=$S$10,F46=$T$9),C46,"")&amp;" "&amp;IF(AND(E47=$S$10,F47=$T$9),C47,"")&amp;" "&amp;IF(AND(E48=$S$10,F48=$T$9),C48,"")&amp;" "&amp;IF(AND(E49=$S$10,F49=$T$9),C49,"")&amp;" "&amp;IF(AND(E50=$S$10,F50=$T$9),C50,"")&amp;" "&amp;IF(AND(E51=$S$10,F51=$T$9),C51,"")&amp;" "&amp;IF(AND(E52=$S$10,F52=$T$9),C52,"")&amp;" "&amp;IF(AND(E53=$S$10,F53=$T$9),C53,"")&amp;" "&amp;IF(AND(E54=$S$10,F54=$T$9),C54,"")&amp;" "&amp;IF(AND(E55=$S$10,F55=$T$9),C55,"")&amp;" "&amp;IF(AND(E56=$S$10,F56=$T$9),C56,"")&amp;" "&amp;IF(AND(E57=$S$10,F57=$T$9),C57,"")&amp;" "&amp;IF(AND(E58=$S$10,F58=$T$9),C58,"")&amp;" "&amp;IF(AND(E59=$S$10,F59=$T$9),C59,"")&amp;" "&amp;IF(AND(E60=$S$10,F60=$T$9),C60,"")&amp;" "&amp;IF(AND(E61=$S$10,F61=$T$9),C61,"")&amp;" "&amp;IF(AND(E62=$S$10,F62=$T$9),C62,"")&amp;" "&amp;IF(AND(E63=$S$10,F63=$T$9),C63,"")&amp;" "&amp;IF(AND(E64=$S$10,F64=$T$9),C64,"")&amp;" "&amp;IF(AND(E65=$S$10,F65=$T$9),C65,"")&amp;" "&amp;IF(AND(E66=$S$10,F66=$T$9),C66,"")&amp;" "&amp;IF(AND(E67=$S$10,F67=$T$9),C67,"")&amp;" "&amp;IF(AND(E68=$S$10,F68=$T$9),C68,"")&amp;" "&amp;IF(AND(E69=$S$10,F69=$T$9),C69,"")&amp;" "&amp;IF(AND(E70=$S$10,F70=$T$9),C70,"")&amp;" "&amp;IF(AND(E71=$S$10,F71=$T$9),C71,"")&amp;" "&amp;IF(AND(E72=$S$10,F72=$T$9),C72,"")&amp;" "&amp;IF(AND(E73=$S$10,F73=$T$9),C73,"")&amp;" "&amp;IF(AND(E74=$S$10,F74=$T$9),C74,"")&amp;" "&amp;IF(AND(E75=$S$10,F75=$T$9),C75,"")&amp;" "&amp;IF(AND(E76=$S$10,F76=$T$9),C76,"")&amp;" "&amp;IF(AND(E77=$S$10,F77=$T$9),C77,"")&amp;" "&amp;IF(AND(E78=$S$10,F78=$T$9),C78,"")&amp;" "&amp;IF(AND(E79=$S$10,F79=$T$9),C79,"")&amp;" "&amp;IF(AND(E80=$S$10,F80=$T$9),C80,"")&amp;" "&amp;IF(AND(E81=$S$10,F81=$T$9),C81,"")&amp;" "&amp;IF(AND(E82=$S$10,F82=$T$9),C82,"")&amp;" "&amp;IF(AND(E83=$S$10,F83=$T$9),C83,"")&amp;" "&amp;IF(AND(E84=$S$10,F84=$T$9),C84,"")&amp;" "&amp;IF(AND(E85=$S$10,F85=$T$9),C85,"")&amp;" "&amp;IF(AND(E86=$S$10,F86=$T$9),C86,"")&amp;" "&amp;IF(AND(E87=$S$10,F87=$T$9),C87,"")&amp;" "&amp;IF(AND(E88=$S$10,F88=$T$9),C88,"")&amp;" "&amp;IF(AND(E89=$S$10,F89=$T$9),C89,"")&amp;" "&amp;IF(AND(E90=$S$10,F90=$T$9),C90,"")&amp;" "&amp;IF(AND(E91=$S$10,F91=$T$9),C91,"")</f>
        <v xml:space="preserve">                                                                                 </v>
      </c>
      <c r="L10" s="27" t="str">
        <f>+IF(AND(E10=$S$10,F10=$U$9),C10,"")&amp;" "&amp;IF(AND(E11=$S$10,F11=$U$9),C11,"")&amp;" "&amp;IF(AND(E12=$S$10,F12=$U$9),C12,"")&amp;" "&amp;IF(AND(E13=$S$10,F13=$U$9),C13,"")&amp;" "&amp;IF(AND(E14=$S$10,F14=$U$9),C14,"")&amp;" "&amp;IF(AND(E15=$S$10,F15=$U$9),C15,"")&amp;" "&amp;IF(AND(E16=$S$10,F16=$U$9),C16,"")&amp;" "&amp;IF(AND(E17=$S$10,F17=$U$9),C17,"")&amp;" "&amp;IF(AND(E18=$S$10,F18=$U$9),C18,"")&amp;" "&amp;IF(AND(E19=$S$10,F19=$U$9),C19,"")&amp;" "&amp;IF(AND(E20=$S$10,F20=$U$9),C20,"")&amp;" "&amp;IF(AND(E21=$S$10,F21=$U$9),C21,"")&amp;" "&amp;IF(AND(E22=$S$10,F22=$U$9),C22,"")&amp;" "&amp;IF(AND(E23=$S$10,F23=$U$9),C23,"")&amp;" "&amp;IF(AND(E24=$S$10,F24=$U$9),C24,"")&amp;" "&amp;IF(AND(E25=$S$10,F25=$U$9),C25,"")&amp;" "&amp;IF(AND(E26=$S$10,F26=$U$9),C26,"")&amp;" "&amp;IF(AND(E27=$S$10,F27=$U$9),C27,"")&amp;" "&amp;IF(AND(E28=$S$10,F28=$U$9),C28,"")&amp;" "&amp;IF(AND(E29=$S$10,F29=$U$9),C29,"")&amp;" "&amp;IF(AND(E30=$S$10,F30=$U$9),C30,"")&amp;" "&amp;IF(AND(E31=$S$10,F31=$U$9),C31,"")&amp;" "&amp;IF(AND(E32=$S$10,F32=$U$9),C32,"")&amp;" "&amp;IF(AND(E33=$S$10,F33=$U$9),C33,"")&amp;" "&amp;IF(AND(E34=$S$10,F34=$U$9),C34,"")&amp;" "&amp;IF(AND(E35=$S$10,F35=$U$9),C35,"")&amp;" "&amp;IF(AND(E36=$S$10,F36=$U$9),C36,"")&amp;" "&amp;IF(AND(E37=$S$10,F37=$U$9),C37,"")&amp;" "&amp;IF(AND(E38=$S$10,F38=$U$9),C38,"")&amp;" "&amp;IF(AND(E39=$S$10,F39=$U$9),C39,"")&amp;" "&amp;IF(AND(E40=$S$10,F40=$U$9),C40,"")&amp;" "&amp;IF(AND(E41=$S$10,F41=$U$9),C41,"")&amp;" "&amp;IF(AND(E42=$S$10,F42=$U$9),C42,"")&amp;" "&amp;IF(AND(E43=$S$10,F43=$U$9),C43,"")&amp;" "&amp;IF(AND(E44=$S$10,F44=$U$9),C44,"")&amp;" "&amp;IF(AND(E45=$S$10,F45=$U$9),C45,"")&amp;" "&amp;IF(AND(E46=$S$10,F46=$U$9),C46,"")&amp;" "&amp;IF(AND(E47=$S$10,F47=$U$9),C47,"")&amp;" "&amp;IF(AND(E48=$S$10,F48=$U$9),C48,"")&amp;" "&amp;IF(AND(E49=$S$10,F49=$U$9),C49,"")&amp;" "&amp;IF(AND(E50=$S$10,F50=$U$9),C50,"")&amp;" "&amp;IF(AND(E51=$S$10,F51=$U$9),C51,"")&amp;" "&amp;IF(AND(E52=$S$10,F52=$U$9),C52,"")&amp;" "&amp;IF(AND(E53=$S$10,F53=$U$9),C53,"")&amp;" "&amp;IF(AND(E54=$S$10,F54=$U$9),C54,"")&amp;" "&amp;IF(AND(E55=$S$10,F55=$U$9),C55,"")&amp;" "&amp;IF(AND(E56=$S$10,F56=$U$9),C56,"")&amp;" "&amp;IF(AND(E57=$S$10,F57=$U$9),C57,"")&amp;" "&amp;IF(AND(E58=$S$10,F58=$U$9),C58,"")&amp;" "&amp;IF(AND(E59=$S$10,F59=$U$9),C59,"")&amp;" "&amp;IF(AND(E60=$S$10,F60=$U$9),C60,"")&amp;" "&amp;IF(AND(E61=$S$10,F61=$U$9),C61,"")&amp;" "&amp;IF(AND(E62=$S$10,F62=$U$9),C62,"")&amp;" "&amp;IF(AND(E63=$S$10,F63=$U$9),C63,"")&amp;" "&amp;IF(AND(E64=$S$10,F64=$U$9),C64,"")&amp;" "&amp;IF(AND(E65=$S$10,F65=$U$9),C65,"")&amp;" "&amp;IF(AND(E66=$S$10,F66=$U$9),C66,"")&amp;" "&amp;IF(AND(E67=$S$10,F67=$U$9),C67,"")&amp;" "&amp;IF(AND(E68=$S$10,F68=$U$9),C68,"")&amp;" "&amp;IF(AND(E69=$S$10,F69=$U$9),C69,"")&amp;" "&amp;IF(AND(E70=$S$10,F70=$U$9),C70,"")&amp;" "&amp;IF(AND(E71=$S$10,F71=$U$9),C71,"")&amp;" "&amp;IF(AND(E72=$S$10,F72=$U$9),C72,"")&amp;" "&amp;IF(AND(E73=$S$10,F73=$U$9),C73,"")&amp;" "&amp;IF(AND(E74=$S$10,F74=$U$9),C74,"")&amp;" "&amp;IF(AND(E75=$S$10,F75=$U$9),C75,"")&amp;" "&amp;IF(AND(E76=$S$10,F76=$U$9),C76,"")&amp;" "&amp;IF(AND(E77=$S$10,F77=$U$9),C77,"")&amp;" "&amp;IF(AND(E78=$S$10,F78=$U$9),C78,"")&amp;" "&amp;IF(AND(E79=$S$10,F79=$U$9),C79,"")&amp;" "&amp;IF(AND(E80=$S$10,F80=$U$9),C80,"")&amp;" "&amp;IF(AND(E81=$S$10,F81=$U$9),C81,"")&amp;" "&amp;IF(AND(E82=$S$10,F82=$U$9),C82,"")&amp;" "&amp;IF(AND(E83=$S$10,F83=$U$9),C83,"")&amp;" "&amp;IF(AND(E84=$S$10,F84=$U$9),C84,"")&amp;" "&amp;IF(AND(E85=$S$10,F85=$U$9),C85,"")&amp;" "&amp;IF(AND(E86=$S$10,F86=$U$9),C86,"")&amp;" "&amp;IF(AND(E87=$S$10,F87=$U$9),C87,"")&amp;" "&amp;IF(AND(E88=$S$10,F88=$U$9),C88,"")&amp;" "&amp;IF(AND(E89=$S$10,F89=$U$9),C89,"")&amp;" "&amp;IF(AND(E90=$S$10,F90=$U$9),C90,"")&amp;" "&amp;IF(AND(E91=$S$10,F91=$U$9),C91,"")</f>
        <v xml:space="preserve">                                                                                 </v>
      </c>
      <c r="M10" s="27" t="str">
        <f>+IF(AND(E10=$S$10,F10=$V$9),C10,"")&amp;" "&amp;IF(AND(E11=$S$10,F11=$V$9),C11,"")&amp;" "&amp;IF(AND(E12=$S$10,F12=$V$9),C12,"")&amp;" "&amp;IF(AND(E13=$S$10,F13=$V$9),C13,"")&amp;" "&amp;IF(AND(E14=$S$10,F14=$V$9),C14,"")&amp;" "&amp;IF(AND(E15=$S$10,F15=$V$9),C15,"")&amp;" "&amp;IF(AND(E16=$S$10,F16=$V$9),C16,"")&amp;" "&amp;IF(AND(E17=$S$10,F17=$V$9),C17,"")&amp;" "&amp;IF(AND(E18=$S$10,F18=$V$9),C18,"")&amp;" "&amp;IF(AND(E19=$S$10,F19=$V$9),C19,"")&amp;" "&amp;IF(AND(E20=$S$10,F20=$V$9),C20,"")&amp;" "&amp;IF(AND(E21=$S$10,F21=$V$9),C21,"")&amp;" "&amp;IF(AND(E22=$S$10,F22=$V$9),C22,"")&amp;" "&amp;IF(AND(E23=$S$10,F23=$V$9),C23,"")&amp;" "&amp;IF(AND(E24=$S$10,F24=$V$9),C24,"")&amp;" "&amp;IF(AND(E25=$S$10,F25=$V$9),C25,"")&amp;" "&amp;IF(AND(E26=$S$10,F26=$V$9),C26,"")&amp;" "&amp;IF(AND(E27=$S$10,F27=$V$9),C27,"")&amp;" "&amp;IF(AND(E28=$S$10,F28=$V$9),C28,"")&amp;" "&amp;IF(AND(E29=$S$10,F29=$V$9),C29,"")&amp;" "&amp;IF(AND(E30=$S$10,F30=$V$9),C30,"")&amp;" "&amp;IF(AND(E31=$S$10,F31=$V$9),C31,"")&amp;" "&amp;IF(AND(E32=$S$10,F32=$V$9),C32,"")&amp;" "&amp;IF(AND(E33=$S$10,F33=$V$9),C33,"")&amp;" "&amp;IF(AND(E34=$S$10,F34=$V$9),C34,"")&amp;" "&amp;IF(AND(E35=$S$10,F35=$V$9),C35,"")&amp;" "&amp;IF(AND(E36=$S$10,F36=$V$9),C36,"")&amp;" "&amp;IF(AND(E37=$S$10,F37=$V$9),C37,"")&amp;" "&amp;IF(AND(E38=$S$10,F38=$V$9),C38,"")&amp;" "&amp;IF(AND(E39=$S$10,F39=$V$9),C39,"")&amp;" "&amp;IF(AND(E40=$S$10,F40=$V$9),C40,"")&amp;" "&amp;IF(AND(E41=$S$10,F41=$V$9),C41,"")&amp;" "&amp;IF(AND(E42=$S$10,F42=$V$9),C42,"")&amp;" "&amp;IF(AND(E43=$S$10,F43=$V$9),C43,"")&amp;" "&amp;IF(AND(E44=$S$10,F44=$V$9),C44,"")&amp;" "&amp;IF(AND(E45=$S$10,F45=$V$9),C45,"")&amp;" "&amp;IF(AND(E46=$S$10,F46=$V$9),C46,"")&amp;" "&amp;IF(AND(E47=$S$10,F47=$V$9),C47,"")&amp;" "&amp;IF(AND(E48=$S$10,F48=$V$9),C48,"")&amp;" "&amp;IF(AND(E49=$S$10,F49=$V$9),C49,"")&amp;" "&amp;IF(AND(E50=$S$10,F50=$V$9),C50,"")&amp;" "&amp;IF(AND(E51=$S$10,F51=$V$9),C51,"")&amp;" "&amp;IF(AND(E52=$S$10,F52=$V$9),C52,"")&amp;" "&amp;IF(AND(E53=$S$10,F53=$V$9),C53,"")&amp;" "&amp;IF(AND(E54=$S$10,F54=$V$9),C54,"")&amp;" "&amp;IF(AND(E55=$S$10,F55=$V$9),C55,"")&amp;" "&amp;IF(AND(E56=$S$10,F56=$V$9),C56,"")&amp;" "&amp;IF(AND(E57=$S$10,F57=$V$9),C57,"")&amp;" "&amp;IF(AND(E58=$S$10,F58=$V$9),C58,"")&amp;" "&amp;IF(AND(E59=$S$10,F59=$V$9),C59,"")&amp;" "&amp;IF(AND(E60=$S$10,F60=$V$9),C60,"")&amp;" "&amp;IF(AND(E61=$S$10,F61=$V$9),C61,"")&amp;" "&amp;IF(AND(E62=$S$10,F62=$V$9),C62,"")&amp;" "&amp;IF(AND(E63=$S$10,F63=$V$9),C63,"")&amp;" "&amp;IF(AND(E64=$S$10,F64=$V$9),C64,"")&amp;" "&amp;IF(AND(E65=$S$10,F65=$V$9),C65,"")&amp;" "&amp;IF(AND(E66=$S$10,F66=$V$9),C66,"")&amp;" "&amp;IF(AND(E67=$S$10,F67=$V$9),C67,"")&amp;" "&amp;IF(AND(E68=$S$10,F68=$V$9),C68,"")&amp;" "&amp;IF(AND(E69=$S$10,F69=$V$9),C69,"")&amp;" "&amp;IF(AND(E70=$S$10,F70=$V$9),C70,"")&amp;" "&amp;IF(AND(E71=$S$10,F71=$V$9),C71,"")&amp;" "&amp;IF(AND(E72=$S$10,F72=$V$9),C72,"")&amp;" "&amp;IF(AND(E73=$S$10,F73=$V$9),C73,"")&amp;" "&amp;IF(AND(E74=$S$10,F74=$V$9),C74,"")&amp;" "&amp;IF(AND(E75=$S$10,F75=$V$9),C75,"")&amp;" "&amp;IF(AND(E76=$S$10,F76=$V$9),C76,"")&amp;" "&amp;IF(AND(E77=$S$10,F77=$V$9),C77,"")&amp;" "&amp;IF(AND(E78=$S$10,F78=$V$9),C78,"")&amp;" "&amp;IF(AND(E79=$S$10,F79=$V$9),C79,"")&amp;" "&amp;IF(AND(E80=$S$10,F80=$V$9),C80,"")&amp;" "&amp;IF(AND(E81=$S$10,F81=$V$9),C81,"")&amp;" "&amp;IF(AND(E82=$S$10,F82=$V$9),C82,"")&amp;" "&amp;IF(AND(E83=$S$10,F83=$V$9),C83,"")&amp;" "&amp;IF(AND(E84=$S$10,F84=$V$9),C84,"")&amp;" "&amp;IF(AND(E85=$S$10,F85=$V$9),C85,"")&amp;" "&amp;IF(AND(E86=$S$10,F86=$V$9),C86,"")&amp;" "&amp;IF(AND(E87=$S$10,F87=$V$9),C87,"")&amp;" "&amp;IF(AND(E88=$S$10,F88=$V$9),C88,"")&amp;" "&amp;IF(AND(E89=$S$10,F89=$V$9),C89,"")&amp;" "&amp;IF(AND(E90=$S$10,F90=$V$9),C90,"")&amp;" "&amp;IF(AND(E91=$S$10,F91=$V$9),C91,"")</f>
        <v xml:space="preserve">                                                                                 </v>
      </c>
      <c r="N10" s="27" t="str">
        <f>+IF(AND(E10=$S$10,F10=$W$9),C10,"")&amp;" "&amp;IF(AND(E11=$S$10,F11=$W$9),C11,"")&amp;" "&amp;IF(AND(E12=$S$10,F12=$W$9),C12,"")&amp;" "&amp;IF(AND(E13=$S$10,F13=$W$9),C13,"")&amp;" "&amp;IF(AND(E14=$S$10,F14=$W$9),C14,"")&amp;" "&amp;IF(AND(E15=$S$10,F15=$W$9),C15,"")&amp;" "&amp;IF(AND(E16=$S$10,F16=$W$9),C16,"")&amp;" "&amp;IF(AND(E17=$S$10,F17=$W$9),C17,"")&amp;" "&amp;IF(AND(E18=$S$10,F18=$W$9),C18,"")&amp;" "&amp;IF(AND(E19=$S$10,F19=$W$9),C19,"")&amp;" "&amp;IF(AND(E20=$S$10,F20=$W$9),C20,"")&amp;" "&amp;IF(AND(E21=$S$10,F21=$W$9),C21,"")&amp;" "&amp;IF(AND(E22=$S$10,F22=$W$9),C22,"")&amp;" "&amp;IF(AND(E23=$S$10,F23=$W$9),C23,"")&amp;" "&amp;IF(AND(E24=$S$10,F24=$W$9),C24,"")&amp;" "&amp;IF(AND(E25=$S$10,F25=$W$9),C25,"")&amp;" "&amp;IF(AND(E26=$S$10,F26=$W$9),C26,"")&amp;" "&amp;IF(AND(E27=$S$10,F27=$W$9),C27,"")&amp;" "&amp;IF(AND(E28=$S$10,F28=$W$9),C28,"")&amp;" "&amp;IF(AND(E29=$S$10,F29=$W$9),C29,"")&amp;" "&amp;IF(AND(E30=$S$10,F30=$W$9),C30,"")&amp;" "&amp;IF(AND(E31=$S$10,F31=$W$9),C31,"")&amp;" "&amp;IF(AND(E32=$S$10,F32=$W$9),C32,"")&amp;" "&amp;IF(AND(E33=$S$10,F33=$W$9),C33,"")&amp;" "&amp;IF(AND(E34=$S$10,F34=$W$9),C34,"")&amp;" "&amp;IF(AND(E35=$S$10,F35=$W$9),C35,"")&amp;" "&amp;IF(AND(E36=$S$10,F36=$W$9),C36,"")&amp;" "&amp;IF(AND(E37=$S$10,F37=$W$9),C37,"")&amp;" "&amp;IF(AND(E38=$S$10,F38=$W$9),C38,"")&amp;" "&amp;IF(AND(E39=$S$10,F39=$W$9),C39,"")&amp;" "&amp;IF(AND(E40=$S$10,F40=$W$9),C40,"")&amp;" "&amp;IF(AND(E41=$S$10,F41=$W$9),C41,"")&amp;" "&amp;IF(AND(E42=$S$10,F42=$W$9),C42,"")&amp;" "&amp;IF(AND(E43=$S$10,F43=$W$9),C43,"")&amp;" "&amp;IF(AND(E44=$S$10,F44=$W$9),C44,"")&amp;" "&amp;IF(AND(E45=$S$10,F45=$W$9),C45,"")&amp;" "&amp;IF(AND(E46=$S$10,F46=$W$9),C46,"")&amp;" "&amp;IF(AND(E47=$S$10,F47=$W$9),C47,"")&amp;" "&amp;IF(AND(E48=$S$10,F48=$W$9),C48,"")&amp;" "&amp;IF(AND(E49=$S$10,F49=$W$9),C49,"")&amp;" "&amp;IF(AND(E50=$S$10,F50=$W$9),C50,"")&amp;" "&amp;IF(AND(E51=$S$10,F51=$W$9),C51,"")&amp;" "&amp;IF(AND(E52=$S$10,F52=$W$9),C52,"")&amp;" "&amp;IF(AND(E53=$S$10,F53=$W$9),C53,"")&amp;" "&amp;IF(AND(E54=$S$10,F54=$W$9),C54,"")&amp;" "&amp;IF(AND(E55=$S$10,F55=$W$9),C55,"")&amp;" "&amp;IF(AND(E56=$S$10,F56=$W$9),C56,"")&amp;" "&amp;IF(AND(E57=$S$10,F57=$W$9),C57,"")&amp;" "&amp;IF(AND(E58=$S$10,F58=$W$9),C58,"")&amp;" "&amp;IF(AND(E59=$S$10,F59=$W$9),C59,"")&amp;" "&amp;IF(AND(E60=$S$10,F60=$W$9),C60,"")&amp;" "&amp;IF(AND(E61=$S$10,F61=$W$9),C61,"")&amp;" "&amp;IF(AND(E62=$S$10,F62=$W$9),C62,"")&amp;" "&amp;IF(AND(E63=$S$10,F63=$W$9),C63,"")&amp;" "&amp;IF(AND(E64=$S$10,F64=$W$9),C64,"")&amp;" "&amp;IF(AND(E65=$S$10,F65=$W$9),C65,"")&amp;" "&amp;IF(AND(E66=$S$10,F66=$W$9),C66,"")&amp;" "&amp;IF(AND(E67=$S$10,F67=$W$9),C67,"")&amp;" "&amp;IF(AND(E68=$S$10,F68=$W$9),C68,"")&amp;" "&amp;IF(AND(E69=$S$10,F69=$W$9),C69,"")&amp;" "&amp;IF(AND(E70=$S$10,F70=$W$9),C70,"")&amp;" "&amp;IF(AND(E71=$S$10,F71=$W$9),C71,"")&amp;" "&amp;IF(AND(E72=$S$10,F72=$W$9),C72,"")&amp;" "&amp;IF(AND(E73=$S$10,F73=$W$9),C73,"")&amp;" "&amp;IF(AND(E74=$S$10,F74=$W$9),C74,"")&amp;" "&amp;IF(AND(E75=$S$10,F75=$W$9),C75,"")&amp;" "&amp;IF(AND(E76=$S$10,F76=$W$9),C76,"")&amp;" "&amp;IF(AND(E77=$S$10,F77=$W$9),C77,"")&amp;" "&amp;IF(AND(E78=$S$10,F78=$W$9),C78,"")&amp;" "&amp;IF(AND(E79=$S$10,F79=$W$9),C79,"")&amp;" "&amp;IF(AND(E80=$S$10,F80=$W$9),C80,"")&amp;" "&amp;IF(AND(E81=$S$10,F81=$W$9),C81,"")&amp;" "&amp;IF(AND(E82=$S$10,F82=$W$9),C82,"")&amp;" "&amp;IF(AND(E83=$S$10,F83=$W$9),C83,"")&amp;" "&amp;IF(AND(E84=$S$10,F84=$W$9),C84,"")&amp;" "&amp;IF(AND(E85=$S$10,F85=$W$9),C85,"")&amp;" "&amp;IF(AND(E86=$S$10,F86=$W$9),C86,"")&amp;" "&amp;IF(AND(E87=$S$10,F87=$W$9),C87,"")&amp;" "&amp;IF(AND(E88=$S$10,F88=$W$9),C88,"")&amp;" "&amp;IF(AND(E89=$S$10,F89=$W$9),C89,"")&amp;" "&amp;IF(AND(E90=$S$10,F90=$W$9),C90,"")&amp;" "&amp;IF(AND(E91=$S$10,F91=$W$9),C91,"")</f>
        <v xml:space="preserve">                                                                                 </v>
      </c>
      <c r="O10" s="28" t="str">
        <f>+IF(AND(E10=$S$10,F10=$X$9),C10,"")&amp;" "&amp;IF(AND(E11=$S$10,F11=$X$9),C11,"")&amp;" "&amp;IF(AND(E12=$S$10,F12=$X$9),C12,"")&amp;" "&amp;IF(AND(E13=$S$10,F13=$X$9),C13,"")&amp;" "&amp;IF(AND(E14=$S$10,F14=$X$9),C14,"")&amp;" "&amp;IF(AND(E15=$S$10,F15=$X$9),C15,"")&amp;" "&amp;IF(AND(E16=$S$10,F16=$X$9),C16,"")&amp;" "&amp;IF(AND(E17=$S$10,F17=$X$9),C17,"")&amp;" "&amp;IF(AND(E18=$S$10,F18=$X$9),C18,"")&amp;" "&amp;IF(AND(E19=$S$10,F19=$X$9),C19,"")&amp;" "&amp;IF(AND(E20=$S$10,F20=$X$9),C20,"")&amp;" "&amp;IF(AND(E21=$S$10,F21=$X$9),C21,"")&amp;" "&amp;IF(AND(E22=$S$10,F22=$X$9),C22,"")&amp;" "&amp;IF(AND(E23=$S$10,F23=$X$9),C23,"")&amp;" "&amp;IF(AND(E24=$S$10,F24=$X$9),C24,"")&amp;" "&amp;IF(AND(E25=$S$10,F25=$X$9),C25,"")&amp;" "&amp;IF(AND(E26=$S$10,F26=$X$9),C26,"")&amp;" "&amp;IF(AND(E27=$S$10,F27=$X$9),C27,"")&amp;" "&amp;IF(AND(E28=$S$10,F28=$X$9),C28,"")&amp;" "&amp;IF(AND(E29=$S$10,F29=$X$9),C29,"")&amp;" "&amp;IF(AND(E30=$S$10,F30=$X$9),C30,"")&amp;" "&amp;IF(AND(E31=$S$10,F31=$X$9),C31,"")&amp;" "&amp;IF(AND(E32=$S$10,F32=$X$9),C32,"")&amp;" "&amp;IF(AND(E33=$S$10,F33=$X$9),C33,"")&amp;" "&amp;IF(AND(E34=$S$10,F34=$X$9),C34,"")&amp;" "&amp;IF(AND(E35=$S$10,F35=$X$9),C35,"")&amp;" "&amp;IF(AND(E36=$S$10,F36=$X$9),C36,"")&amp;" "&amp;IF(AND(E37=$S$10,F37=$X$9),C37,"")&amp;" "&amp;IF(AND(E38=$S$10,F38=$X$9),C38,"")&amp;" "&amp;IF(AND(E39=$S$10,F39=$X$9),C39,"")&amp;" "&amp;IF(AND(E40=$S$10,F40=$X$9),C40,"")&amp;" "&amp;IF(AND(E41=$S$10,F41=$X$9),C41,"")&amp;" "&amp;IF(AND(E42=$S$10,F42=$X$9),C42,"")&amp;" "&amp;IF(AND(E43=$S$10,F43=$X$9),C43,"")&amp;" "&amp;IF(AND(E44=$S$10,F44=$X$9),C44,"")&amp;" "&amp;IF(AND(E45=$S$10,F45=$X$9),C45,"")&amp;" "&amp;IF(AND(E46=$S$10,F46=$X$9),C46,"")&amp;" "&amp;IF(AND(E47=$S$10,F47=$X$9),C47,"")&amp;" "&amp;IF(AND(E48=$S$10,F48=$X$9),C48,"")&amp;" "&amp;IF(AND(E49=$S$10,F49=$X$9),C49,"")&amp;" "&amp;IF(AND(E50=$S$10,F50=$X$9),C50,"")&amp;" "&amp;IF(AND(E51=$S$10,F51=$X$9),C51,"")&amp;" "&amp;IF(AND(E52=$S$10,F52=$X$9),C52,"")&amp;" "&amp;IF(AND(E53=$S$10,F53=$X$9),C53,"")&amp;" "&amp;IF(AND(E54=$S$10,F54=$X$9),C54,"")&amp;" "&amp;IF(AND(E55=$S$10,F55=$X$9),C55,"")&amp;" "&amp;IF(AND(E56=$S$10,F56=$X$9),C56,"")&amp;" "&amp;IF(AND(E57=$S$10,F57=$X$9),C57,"")&amp;" "&amp;IF(AND(E58=$S$10,F58=$X$9),C58,"")&amp;" "&amp;IF(AND(E59=$S$10,F59=$X$9),C59,"")&amp;" "&amp;IF(AND(E60=$S$10,F60=$X$9),C60,"")&amp;" "&amp;IF(AND(E61=$S$10,F61=$X$9),C61,"")&amp;" "&amp;IF(AND(E62=$S$10,F62=$X$9),C62,"")&amp;" "&amp;IF(AND(E63=$S$10,F63=$X$9),C63,"")&amp;" "&amp;IF(AND(E64=$S$10,F64=$X$9),C64,"")&amp;" "&amp;IF(AND(E65=$S$10,F65=$X$9),C65,"")&amp;" "&amp;IF(AND(E66=$S$10,F66=$X$9),C66,"")&amp;" "&amp;IF(AND(E67=$S$10,F67=$X$9),C67,"")&amp;" "&amp;IF(AND(E68=$S$10,F68=$X$9),C68,"")&amp;" "&amp;IF(AND(E69=$S$10,F69=$X$9),C69,"")&amp;" "&amp;IF(AND(E70=$S$10,F70=$X$9),C70,"")&amp;" "&amp;IF(AND(E71=$S$10,F71=$X$9),C71,"")&amp;" "&amp;IF(AND(E72=$S$10,F72=$X$9),C72,"")&amp;" "&amp;IF(AND(E73=$S$10,F73=$X$9),C73,"")&amp;" "&amp;IF(AND(E74=$S$10,F74=$X$9),C74,"")&amp;" "&amp;IF(AND(E75=$S$10,F75=$X$9),C75,"")&amp;" "&amp;IF(AND(E76=$S$10,F76=$X$9),C76,"")&amp;" "&amp;IF(AND(E77=$S$10,F77=$X$9),C77,"")&amp;" "&amp;IF(AND(E78=$S$10,F78=$X$9),C78,"")&amp;" "&amp;IF(AND(E79=$S$10,F79=$X$9),C79,"")&amp;" "&amp;IF(AND(E80=$S$10,F80=$X$9),C80,"")&amp;" "&amp;IF(AND(E81=$S$10,F81=$X$9),C81,"")&amp;" "&amp;IF(AND(E82=$S$10,F82=$X$9),C82,"")&amp;" "&amp;IF(AND(E83=$S$10,F83=$X$9),C83,"")&amp;" "&amp;IF(AND(E84=$S$10,F84=$X$9),C84,"")&amp;" "&amp;IF(AND(E85=$S$10,F85=$X$9),C85,"")&amp;" "&amp;IF(AND(E86=$S$10,F86=$X$9),C86,"")&amp;" "&amp;IF(AND(E87=$S$10,F87=$X$9),C87,"")&amp;" "&amp;IF(AND(E88=$S$10,F88=$X$9),C88,"")&amp;" "&amp;IF(AND(E89=$S$10,F89=$X$9),C89,"")&amp;" "&amp;IF(AND(E90=$S$10,F90=$X$9),C90,"")&amp;" "&amp;IF(AND(E91=$S$10,F91=$X$9),C91,"")</f>
        <v xml:space="preserve">                                                                                 </v>
      </c>
      <c r="P10" s="62"/>
      <c r="Q10" s="596" t="s">
        <v>109</v>
      </c>
      <c r="R10" s="43">
        <v>1</v>
      </c>
      <c r="S10" s="41" t="s">
        <v>118</v>
      </c>
      <c r="T10" s="27" t="s">
        <v>115</v>
      </c>
      <c r="U10" s="27" t="s">
        <v>115</v>
      </c>
      <c r="V10" s="27" t="s">
        <v>115</v>
      </c>
      <c r="W10" s="27" t="s">
        <v>115</v>
      </c>
      <c r="X10" s="28" t="s">
        <v>113</v>
      </c>
    </row>
    <row r="11" spans="1:24" ht="150" customHeight="1" x14ac:dyDescent="0.35">
      <c r="A11" s="146" t="str">
        <f>'1. Identificación'!D29</f>
        <v>Direccionamiento Estratégico</v>
      </c>
      <c r="B11" s="137">
        <f>'1. Identificación'!F29</f>
        <v>0</v>
      </c>
      <c r="C11" s="421">
        <f>'1. Identificación'!A29</f>
        <v>2</v>
      </c>
      <c r="D11" s="140" t="str">
        <f>'1. Identificación'!N29</f>
        <v>Posibilidad de pérdida Económica y Reputacional Por la posibilidad de afectación económica y reputación de la Entidad 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v>
      </c>
      <c r="E11" s="99" t="str">
        <f>'2. Prob. Impacto'!I12</f>
        <v>Media</v>
      </c>
      <c r="F11" s="99" t="str">
        <f>'2. Prob. Impacto'!Q12</f>
        <v>Mayor</v>
      </c>
      <c r="G11" s="141" t="str">
        <f t="shared" ref="G11:G39" si="0">+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Alto</v>
      </c>
      <c r="H11" s="62"/>
      <c r="I11" s="594"/>
      <c r="J11" s="25" t="s">
        <v>116</v>
      </c>
      <c r="K11" s="29" t="str">
        <f>+IF(AND(E10=$S$11,F10=$T$9),C10,"")&amp;" "&amp;IF(AND(E11=$S$11,F11=$T$9),C11,"")&amp;" "&amp;IF(AND(E12=$S$11,F12=$T$9),C12,"")&amp;" "&amp;IF(AND(E13=$S$11,F13=$T$9),C13,"")&amp;" "&amp;IF(AND(E14=$S$11,F14=$T$9),C14,"")&amp;" "&amp;IF(AND(E15=$S$11,F15=$T$9),C15,"")&amp;" "&amp;IF(AND(E16=$S$11,F16=$T$9),C16,"")&amp;" "&amp;IF(AND(E17=$S$11,F17=$T$9),C17,"")&amp;" "&amp;IF(AND(E18=$S$11,F18=$T$9),C18,"")&amp;" "&amp;IF(AND(E19=$S$11,F19=$T$9),C19,"")&amp;" "&amp;IF(AND(E20=$S$11,F20=$T$9),C20,"")&amp;" "&amp;IF(AND(E21=$S$11,F21=$T$9),C21,"")&amp;" "&amp;IF(AND(E22=$S$11,F22=$T$9),C22,"")&amp;" "&amp;IF(AND(E23=$S$11,F23=$T$9),C23,"")&amp;" "&amp;IF(AND(E24=$S$11,F24=$T$9),C24,"")&amp;" "&amp;IF(AND(E25=$S$11,F25=$T$9),C25,"")&amp;" "&amp;IF(AND(E26=$S$11,F26=$T$9),C26,"")&amp;" "&amp;IF(AND(E27=$S$11,F27=$T$9),C27,"")&amp;" "&amp;IF(AND(E28=$S$11,F28=$T$9),C28,"")&amp;" "&amp;IF(AND(E29=$S$11,F29=$T$9),C29,"")&amp;" "&amp;IF(AND(E30=$S$11,F30=$T$9),C30,"")&amp;" "&amp;IF(AND(E31=$S$11,F31=$T$9),C31,"")&amp;" "&amp;IF(AND(E32=$S$11,F32=$T$9),C32,"")&amp;" "&amp;IF(AND(E33=$S$11,F33=$T$9),C33,"")&amp;" "&amp;IF(AND(E34=$S$11,F34=$T$9),C34,"")&amp;" "&amp;IF(AND(E35=$S$11,F35=$T$9),C35,"")&amp;" "&amp;IF(AND(E36=$S$11,F36=$T$9),C36,"")&amp;" "&amp;IF(AND(E37=$S$11,F37=$T$9),C37,"")&amp;" "&amp;IF(AND(E38=$S$11,F38=$T$9),C38,"")&amp;" "&amp;IF(AND(E39=$S$11,F39=$T$9),C39,"")&amp;" "&amp;IF(AND(E40=$S$11,F40=$T$9),C40,"")&amp;" "&amp;IF(AND(E41=$S$11,F41=$T$9),C41,"")&amp;" "&amp;IF(AND(E42=$S$11,F42=$T$9),C42,"")&amp;" "&amp;IF(AND(E43=$S$11,F43=$T$9),C43,"")&amp;" "&amp;IF(AND(E44=$S$11,F44=$T$9),C44,"")&amp;" "&amp;IF(AND(E45=$S$11,F45=$T$9),C45,"")&amp;" "&amp;IF(AND(E46=$S$11,F46=$T$9),C46,"")&amp;" "&amp;IF(AND(E47=$S$11,F47=$T$9),C47,"")&amp;" "&amp;IF(AND(E48=$S$11,F48=$T$9),C48,"")&amp;" "&amp;IF(AND(E49=$S$11,F49=$T$9),C49,"")&amp;" "&amp;IF(AND(E50=$S$11,F50=$T$9),C50,"")&amp;" "&amp;IF(AND(E51=$S$11,F51=$T$9),C51,"")&amp;" "&amp;IF(AND(E52=$S$11,F52=$T$9),C52,"")&amp;" "&amp;IF(AND(E53=$S$11,F53=$T$9),C53,"")&amp;" "&amp;IF(AND(E54=$S$11,F54=$T$9),C54,"")&amp;" "&amp;IF(AND(E55=$S$11,F55=$T$9),C55,"")&amp;" "&amp;IF(AND(E56=$S$11,F56=$T$9),C56,"")&amp;" "&amp;IF(AND(E57=$S$11,F57=$T$9),C57,"")&amp;" "&amp;IF(AND(E58=$S$11,F58=$T$9),C58,"")&amp;" "&amp;IF(AND(E59=$S$11,F59=$T$9),C59,"")&amp;" "&amp;IF(AND(E60=$S$11,F60=$T$9),C60,"")&amp;" "&amp;IF(AND(E61=$S$11,F61=$T$9),C61,"")&amp;" "&amp;IF(AND(E62=$S$11,F62=$T$9),C62,"")&amp;" "&amp;IF(AND(E63=$S$11,F63=$T$9),C63,"")&amp;" "&amp;IF(AND(E64=$S$11,F64=$T$9),C64,"")&amp;" "&amp;IF(AND(E65=$S$11,F65=$T$9),C65,"")&amp;" "&amp;IF(AND(E66=$S$11,F66=$T$9),C66,"")&amp;" "&amp;IF(AND(E67=$S$11,F67=$T$9),C67,"")&amp;" "&amp;IF(AND(E68=$S$11,F68=$T$9),C68,"")&amp;" "&amp;IF(AND(E69=$S$11,F69=$T$9),C69,"")&amp;" "&amp;IF(AND(E70=$S$11,F70=$T$9),C70,"")&amp;" "&amp;IF(AND(E71=$S$11,F71=$T$9),C71,"")&amp;" "&amp;IF(AND(E72=$S$11,F72=$T$9),C72,"")&amp;" "&amp;IF(AND(E73=$S$11,F73=$T$9),C73,"")&amp;" "&amp;IF(AND(E74=$S$11,F74=$T$9),C74,"")&amp;" "&amp;IF(AND(E75=$S$11,F75=$T$9),C75,"")&amp;" "&amp;IF(AND(E76=$S$11,F76=$T$9),C76,"")&amp;" "&amp;IF(AND(E77=$S$11,F77=$T$9),C77,"")&amp;" "&amp;IF(AND(E78=$S$11,F78=$T$9),C78,"")&amp;" "&amp;IF(AND(E79=$S$11,F79=$T$9),C79,"")&amp;" "&amp;IF(AND(E80=$S$11,F80=$T$9),C80,"")&amp;" "&amp;IF(AND(E81=$S$11,F81=$T$9),C81,"")&amp;" "&amp;IF(AND(E82=$S$11,F82=$T$9),C82,"")&amp;" "&amp;IF(AND(E83=$S$11,F83=$T$9),C83,"")&amp;" "&amp;IF(AND(E84=$S$11,F84=$T$9),C84,"")&amp;" "&amp;IF(AND(E85=$S$11,F85=$T$9),C85,"")&amp;" "&amp;IF(AND(E86=$S$11,F86=$T$9),C86,"")&amp;" "&amp;IF(AND(E87=$S$11,F87=$T$9),C87,"")&amp;" "&amp;IF(AND(E88=$S$11,F88=$T$9),C88,"")&amp;" "&amp;IF(AND(E89=$S$11,F89=$T$9),C89,"")&amp;" "&amp;IF(AND(E90=$S$11,F90=$T$9),C90,"")&amp;" "&amp;IF(AND(E91=$S$11,F91=$T$9),C91,"")</f>
        <v xml:space="preserve">                                                                                 </v>
      </c>
      <c r="L11" s="29" t="str">
        <f>+IF(AND(E10=$S$11,F10=$U$9),C10,"")&amp;" "&amp;IF(AND(E11=$S$11,F11=$U$9),C11,"")&amp;" "&amp;IF(AND(E12=$S$11,F12=$U$9),C12,"")&amp;" "&amp;IF(AND(E13=$S$11,F13=$U$9),C13,"")&amp;" "&amp;IF(AND(E14=$S$11,F14=$U$9),C14,"")&amp;" "&amp;IF(AND(E15=$S$11,F15=$U$9),C15,"")&amp;" "&amp;IF(AND(E16=$S$11,F16=$U$9),C16,"")&amp;" "&amp;IF(AND(E17=$S$11,F17=$U$9),C17,"")&amp;" "&amp;IF(AND(E18=$S$11,F18=$U$9),C18,"")&amp;" "&amp;IF(AND(E19=$S$11,F19=$U$9),C19,"")&amp;" "&amp;IF(AND(E20=$S$11,F20=$U$9),C20,"")&amp;" "&amp;IF(AND(E21=$S$11,F21=$U$9),C21,"")&amp;" "&amp;IF(AND(E22=$S$11,F22=$U$9),C22,"")&amp;" "&amp;IF(AND(E23=$S$11,F23=$U$9),C23,"")&amp;" "&amp;IF(AND(E24=$S$11,F24=$U$9),C24,"")&amp;" "&amp;IF(AND(E25=$S$11,F25=$U$9),C25,"")&amp;" "&amp;IF(AND(E26=$S$11,F26=$U$9),C26,"")&amp;" "&amp;IF(AND(E27=$S$11,F27=$U$9),C27,"")&amp;" "&amp;IF(AND(E28=$S$11,F28=$U$9),C28,"")&amp;" "&amp;IF(AND(E29=$S$11,F29=$U$9),C29,"")&amp;" "&amp;IF(AND(E30=$S$11,F30=$U$9),C30,"")&amp;" "&amp;IF(AND(E31=$S$11,F31=$U$9),C31,"")&amp;" "&amp;IF(AND(E32=$S$11,F32=$U$9),C32,"")&amp;" "&amp;IF(AND(E33=$S$11,F33=$U$9),C33,"")&amp;" "&amp;IF(AND(E34=$S$11,F34=$U$9),C34,"")&amp;" "&amp;IF(AND(E35=$S$11,F35=$U$9),C35,"")&amp;" "&amp;IF(AND(E36=$S$11,F36=$U$9),C36,"")&amp;" "&amp;IF(AND(E37=$S$11,F37=$U$9),C37,"")&amp;" "&amp;IF(AND(E38=$S$11,F38=$U$9),C38,"")&amp;" "&amp;IF(AND(E39=$S$11,F39=$U$9),C39,"")&amp;" "&amp;IF(AND(E40=$S$11,F40=$U$9),C40,"")&amp;" "&amp;IF(AND(E41=$S$11,F41=$U$9),C41,"")&amp;" "&amp;IF(AND(E42=$S$11,F42=$U$9),C42,"")&amp;" "&amp;IF(AND(E43=$S$11,F43=$U$9),C43,"")&amp;" "&amp;IF(AND(E44=$S$11,F44=$U$9),C44,"")&amp;" "&amp;IF(AND(E45=$S$11,F45=$U$9),C45,"")&amp;" "&amp;IF(AND(E46=$S$11,F46=$U$9),C46,"")&amp;" "&amp;IF(AND(E47=$S$11,F47=$U$9),C47,"")&amp;" "&amp;IF(AND(E48=$S$11,F48=$U$9),C48,"")&amp;" "&amp;IF(AND(E49=$S$11,F49=$U$9),C49,"")&amp;" "&amp;IF(AND(E50=$S$11,F50=$U$9),C50,"")&amp;" "&amp;IF(AND(E51=$S$11,F51=$U$9),C51,"")&amp;" "&amp;IF(AND(E52=$S$11,F52=$U$9),C52,"")&amp;" "&amp;IF(AND(E53=$S$11,F53=$U$9),C53,"")&amp;" "&amp;IF(AND(E54=$S$11,F54=$U$9),C54,"")&amp;" "&amp;IF(AND(E55=$S$11,F55=$U$9),C55,"")&amp;" "&amp;IF(AND(E56=$S$11,F56=$U$9),C56,"")&amp;" "&amp;IF(AND(E57=$S$11,F57=$U$9),C57,"")&amp;" "&amp;IF(AND(E58=$S$11,F58=$U$9),C58,"")&amp;" "&amp;IF(AND(E59=$S$11,F59=$U$9),C59,"")&amp;" "&amp;IF(AND(E60=$S$11,F60=$U$9),C60,"")&amp;" "&amp;IF(AND(E61=$S$11,F61=$U$9),C61,"")&amp;" "&amp;IF(AND(E62=$S$11,F62=$U$9),C62,"")&amp;" "&amp;IF(AND(E63=$S$11,F63=$U$9),C63,"")&amp;" "&amp;IF(AND(E64=$S$11,F64=$U$9),C64,"")&amp;" "&amp;IF(AND(E65=$S$11,F65=$U$9),C65,"")&amp;" "&amp;IF(AND(E66=$S$11,F66=$U$9),C66,"")&amp;" "&amp;IF(AND(E67=$S$11,F67=$U$9),C67,"")&amp;" "&amp;IF(AND(E68=$S$11,F68=$U$9),C68,"")&amp;" "&amp;IF(AND(E69=$S$11,F69=$U$9),C69,"")&amp;" "&amp;IF(AND(E70=$S$11,F70=$U$9),C70,"")&amp;" "&amp;IF(AND(E71=$S$11,F71=$U$9),C71,"")&amp;" "&amp;IF(AND(E72=$S$11,F72=$U$9),C72,"")&amp;" "&amp;IF(AND(E73=$S$11,F73=$U$9),C73,"")&amp;" "&amp;IF(AND(E74=$S$11,F74=$U$9),C74,"")&amp;" "&amp;IF(AND(E75=$S$11,F75=$U$9),C75,"")&amp;" "&amp;IF(AND(E76=$S$11,F76=$U$9),C76,"")&amp;" "&amp;IF(AND(E77=$S$11,F77=$U$9),C77,"")&amp;" "&amp;IF(AND(E78=$S$11,F78=$U$9),C78,"")&amp;" "&amp;IF(AND(E79=$S$11,F79=$U$9),C79,"")&amp;" "&amp;IF(AND(E80=$S$11,F80=$U$9),C80,"")&amp;" "&amp;IF(AND(E81=$S$11,F81=$U$9),C81,"")&amp;" "&amp;IF(AND(E82=$S$11,F82=$U$9),C82,"")&amp;" "&amp;IF(AND(E83=$S$11,F83=$U$9),C83,"")&amp;" "&amp;IF(AND(E84=$S$11,F84=$U$9),C84,"")&amp;" "&amp;IF(AND(E85=$S$11,F85=$U$9),C85,"")&amp;" "&amp;IF(AND(E86=$S$11,F86=$U$9),C86,"")&amp;" "&amp;IF(AND(E87=$S$11,F87=$U$9),C87,"")&amp;" "&amp;IF(AND(E88=$S$11,F88=$U$9),C88,"")&amp;" "&amp;IF(AND(E89=$S$11,F89=$U$9),C89,"")&amp;" "&amp;IF(AND(E90=$S$11,F90=$U$9),C90,"")&amp;" "&amp;IF(AND(E91=$S$11,F91=$U$9),C91,"")</f>
        <v xml:space="preserve">                                                                                 </v>
      </c>
      <c r="M11" s="27" t="str">
        <f>+IF(AND(E10=$S$11,F10=$V$9),C10,"")&amp;" "&amp;IF(AND(E11=$S$11,F11=$V$9),C11,"")&amp;" "&amp;IF(AND(E12=$S$11,F12=$V$9),C12,"")&amp;" "&amp;IF(AND(E13=$S$11,F13=$V$9),C13,"")&amp;" "&amp;IF(AND(E14=$S$11,F14=$V$9),C14,"")&amp;" "&amp;IF(AND(E15=$S$11,F15=$V$9),C15,"")&amp;" "&amp;IF(AND(E16=$S$11,F16=$V$9),C16,"")&amp;" "&amp;IF(AND(E17=$S$11,F17=$V$9),C17,"")&amp;" "&amp;IF(AND(E18=$S$11,F18=$V$9),C18,"")&amp;" "&amp;IF(AND(E19=$S$11,F19=$V$9),C19,"")&amp;" "&amp;IF(AND(E20=$S$11,F20=$V$9),C20,"")&amp;" "&amp;IF(AND(E21=$S$11,F21=$V$9),C21,"")&amp;" "&amp;IF(AND(E22=$S$11,F22=$V$9),C22,"")&amp;" "&amp;IF(AND(E23=$S$11,F23=$V$9),C23,"")&amp;" "&amp;IF(AND(E24=$S$11,F24=$V$9),C24,"")&amp;" "&amp;IF(AND(E25=$S$11,F25=$V$9),C25,"")&amp;" "&amp;IF(AND(E26=$S$11,F26=$V$9),C26,"")&amp;" "&amp;IF(AND(E27=$S$11,F27=$V$9),C27,"")&amp;" "&amp;IF(AND(E28=$S$11,F28=$V$9),C28,"")&amp;" "&amp;IF(AND(E29=$S$11,F29=$V$9),C29,"")&amp;" "&amp;IF(AND(E30=$S$11,F30=$V$9),C30,"")&amp;" "&amp;IF(AND(E31=$S$11,F31=$V$9),C31,"")&amp;" "&amp;IF(AND(E32=$S$11,F32=$V$9),C32,"")&amp;" "&amp;IF(AND(E33=$S$11,F33=$V$9),C33,"")&amp;" "&amp;IF(AND(E34=$S$11,F34=$V$9),C34,"")&amp;" "&amp;IF(AND(E35=$S$11,F35=$V$9),C35,"")&amp;" "&amp;IF(AND(E36=$S$11,F36=$V$9),C36,"")&amp;" "&amp;IF(AND(E37=$S$11,F37=$V$9),C37,"")&amp;" "&amp;IF(AND(E38=$S$11,F38=$V$9),C38,"")&amp;" "&amp;IF(AND(E39=$S$11,F39=$V$9),C39,"")&amp;" "&amp;IF(AND(E40=$S$11,F40=$V$9),C40,"")&amp;" "&amp;IF(AND(E41=$S$11,F41=$V$9),C41,"")&amp;" "&amp;IF(AND(E42=$S$11,F42=$V$9),C42,"")&amp;" "&amp;IF(AND(E43=$S$11,F43=$V$9),C43,"")&amp;" "&amp;IF(AND(E44=$S$11,F44=$V$9),C44,"")&amp;" "&amp;IF(AND(E45=$S$11,F45=$V$9),C45,"")&amp;" "&amp;IF(AND(E46=$S$11,F46=$V$9),C46,"")&amp;" "&amp;IF(AND(E47=$S$11,F47=$V$9),C47,"")&amp;" "&amp;IF(AND(E48=$S$11,F48=$V$9),C48,"")&amp;" "&amp;IF(AND(E49=$S$11,F49=$V$9),C49,"")&amp;" "&amp;IF(AND(E50=$S$11,F50=$V$9),C50,"")&amp;" "&amp;IF(AND(E51=$S$11,F51=$V$9),C51,"")&amp;" "&amp;IF(AND(E52=$S$11,F52=$V$9),C52,"")&amp;" "&amp;IF(AND(E53=$S$11,F53=$V$9),C53,"")&amp;" "&amp;IF(AND(E54=$S$11,F54=$V$9),C54,"")&amp;" "&amp;IF(AND(E55=$S$11,F55=$V$9),C55,"")&amp;" "&amp;IF(AND(E56=$S$11,F56=$V$9),C56,"")&amp;" "&amp;IF(AND(E57=$S$11,F57=$V$9),C57,"")&amp;" "&amp;IF(AND(E58=$S$11,F58=$V$9),C58,"")&amp;" "&amp;IF(AND(E59=$S$11,F59=$V$9),C59,"")&amp;" "&amp;IF(AND(E60=$S$11,F60=$V$9),C60,"")&amp;" "&amp;IF(AND(E61=$S$11,F61=$V$9),C61,"")&amp;" "&amp;IF(AND(E62=$S$11,F62=$V$9),C62,"")&amp;" "&amp;IF(AND(E63=$S$11,F63=$V$9),C63,"")&amp;" "&amp;IF(AND(E64=$S$11,F64=$V$9),C64,"")&amp;" "&amp;IF(AND(E65=$S$11,F65=$V$9),C65,"")&amp;" "&amp;IF(AND(E66=$S$11,F66=$V$9),C66,"")&amp;" "&amp;IF(AND(E67=$S$11,F67=$V$9),C67,"")&amp;" "&amp;IF(AND(E68=$S$11,F68=$V$9),C68,"")&amp;" "&amp;IF(AND(E69=$S$11,F69=$V$9),C69,"")&amp;" "&amp;IF(AND(E70=$S$11,F70=$V$9),C70,"")&amp;" "&amp;IF(AND(E71=$S$11,F71=$V$9),C71,"")&amp;" "&amp;IF(AND(E72=$S$11,F72=$V$9),C72,"")&amp;" "&amp;IF(AND(E73=$S$11,F73=$V$9),C73,"")&amp;" "&amp;IF(AND(E74=$S$11,F74=$V$9),C74,"")&amp;" "&amp;IF(AND(E75=$S$11,F75=$V$9),C75,"")&amp;" "&amp;IF(AND(E76=$S$11,F76=$V$9),C76,"")&amp;" "&amp;IF(AND(E77=$S$11,F77=$V$9),C77,"")&amp;" "&amp;IF(AND(E78=$S$11,F78=$V$9),C78,"")&amp;" "&amp;IF(AND(E79=$S$11,F79=$V$9),C79,"")&amp;" "&amp;IF(AND(E80=$S$11,F80=$V$9),C80,"")&amp;" "&amp;IF(AND(E81=$S$11,F81=$V$9),C81,"")&amp;" "&amp;IF(AND(E82=$S$11,F82=$V$9),C82,"")&amp;" "&amp;IF(AND(E83=$S$11,F83=$V$9),C83,"")&amp;" "&amp;IF(AND(E84=$S$11,F84=$V$9),C84,"")&amp;" "&amp;IF(AND(E85=$S$11,F85=$V$9),C85,"")&amp;" "&amp;IF(AND(E86=$S$11,F86=$V$9),C86,"")&amp;" "&amp;IF(AND(E87=$S$11,F87=$V$9),C87,"")&amp;" "&amp;IF(AND(E88=$S$11,F88=$V$9),C88,"")&amp;" "&amp;IF(AND(E89=$S$11,F89=$V$9),C89,"")&amp;" "&amp;IF(AND(E90=$S$11,F90=$V$9),C90,"")&amp;" "&amp;IF(AND(E91=$S$11,F91=$V$9),C91,"")</f>
        <v xml:space="preserve">                                                                                 </v>
      </c>
      <c r="N11" s="27" t="str">
        <f>+IF(AND(E10=$S$11,F10=$W$9),C10,"")&amp;" "&amp;IF(AND(E11=$S$11,F11=$W$9),C11,"")&amp;" "&amp;IF(AND(E12=$S$11,F12=$W$9),C12,"")&amp;" "&amp;IF(AND(E13=$S$11,F13=$W$9),C13,"")&amp;" "&amp;IF(AND(E14=$S$11,F14=$W$9),C14,"")&amp;" "&amp;IF(AND(E15=$S$11,F15=$W$9),C15,"")&amp;" "&amp;IF(AND(E16=$S$11,F16=$W$9),C16,"")&amp;" "&amp;IF(AND(E17=$S$11,F17=$W$9),C17,"")&amp;" "&amp;IF(AND(E18=$S$11,F18=$W$9),C18,"")&amp;" "&amp;IF(AND(E19=$S$11,F19=$W$9),C19,"")&amp;" "&amp;IF(AND(E20=$S$11,F20=$W$9),C20,"")&amp;" "&amp;IF(AND(E21=$S$11,F21=$W$9),C21,"")&amp;" "&amp;IF(AND(E22=$S$11,F22=$W$9),C22,"")&amp;" "&amp;IF(AND(E23=$S$11,F23=$W$9),C23,"")&amp;" "&amp;IF(AND(E24=$S$11,F24=$W$9),C24,"")&amp;" "&amp;IF(AND(E25=$S$11,F25=$W$9),C25,"")&amp;" "&amp;IF(AND(E26=$S$11,F26=$W$9),C26,"")&amp;" "&amp;IF(AND(E27=$S$11,F27=$W$9),C27,"")&amp;" "&amp;IF(AND(E28=$S$11,F28=$W$9),C28,"")&amp;" "&amp;IF(AND(E29=$S$11,F29=$W$9),C29,"")&amp;" "&amp;IF(AND(E30=$S$11,F30=$W$9),C30,"")&amp;" "&amp;IF(AND(E31=$S$11,F31=$W$9),C31,"")&amp;" "&amp;IF(AND(E32=$S$11,F32=$W$9),C32,"")&amp;" "&amp;IF(AND(E33=$S$11,F33=$W$9),C33,"")&amp;" "&amp;IF(AND(E34=$S$11,F34=$W$9),C34,"")&amp;" "&amp;IF(AND(E35=$S$11,F35=$W$9),C35,"")&amp;" "&amp;IF(AND(E36=$S$11,F36=$W$9),C36,"")&amp;" "&amp;IF(AND(E37=$S$11,F37=$W$9),C37,"")&amp;" "&amp;IF(AND(E38=$S$11,F38=$W$9),C38,"")&amp;" "&amp;IF(AND(E39=$S$11,F39=$W$9),C39,"")&amp;" "&amp;IF(AND(E40=$S$11,F40=$W$9),C40,"")&amp;" "&amp;IF(AND(E41=$S$11,F41=$W$9),C41,"")&amp;" "&amp;IF(AND(E42=$S$11,F42=$W$9),C42,"")&amp;" "&amp;IF(AND(E43=$S$11,F43=$W$9),C43,"")&amp;" "&amp;IF(AND(E44=$S$11,F44=$W$9),C44,"")&amp;" "&amp;IF(AND(E45=$S$11,F45=$W$9),C45,"")&amp;" "&amp;IF(AND(E46=$S$11,F46=$W$9),C46,"")&amp;" "&amp;IF(AND(E47=$S$11,F47=$W$9),C47,"")&amp;" "&amp;IF(AND(E48=$S$11,F48=$W$9),C48,"")&amp;" "&amp;IF(AND(E49=$S$11,F49=$W$9),C49,"")&amp;" "&amp;IF(AND(E50=$S$11,F50=$W$9),C50,"")&amp;" "&amp;IF(AND(E51=$S$11,F51=$W$9),C51,"")&amp;" "&amp;IF(AND(E52=$S$11,F52=$W$9),C52,"")&amp;" "&amp;IF(AND(E53=$S$11,F53=$W$9),C53,"")&amp;" "&amp;IF(AND(E54=$S$11,F54=$W$9),C54,"")&amp;" "&amp;IF(AND(E55=$S$11,F55=$W$9),C55,"")&amp;" "&amp;IF(AND(E56=$S$11,F56=$W$9),C56,"")&amp;" "&amp;IF(AND(E57=$S$11,F57=$W$9),C57,"")&amp;" "&amp;IF(AND(E58=$S$11,F58=$W$9),C58,"")&amp;" "&amp;IF(AND(E59=$S$11,F59=$W$9),C59,"")&amp;" "&amp;IF(AND(E60=$S$11,F60=$W$9),C60,"")&amp;" "&amp;IF(AND(E61=$S$11,F61=$W$9),C61,"")&amp;" "&amp;IF(AND(E62=$S$11,F62=$W$9),C62,"")&amp;" "&amp;IF(AND(E63=$S$11,F63=$W$9),C63,"")&amp;" "&amp;IF(AND(E64=$S$11,F64=$W$9),C64,"")&amp;" "&amp;IF(AND(E65=$S$11,F65=$W$9),C65,"")&amp;" "&amp;IF(AND(E66=$S$11,F66=$W$9),C66,"")&amp;" "&amp;IF(AND(E67=$S$11,F67=$W$9),C67,"")&amp;" "&amp;IF(AND(E68=$S$11,F68=$W$9),C68,"")&amp;" "&amp;IF(AND(E69=$S$11,F69=$W$9),C69,"")&amp;" "&amp;IF(AND(E70=$S$11,F70=$W$9),C70,"")&amp;" "&amp;IF(AND(E71=$S$11,F71=$W$9),C71,"")&amp;" "&amp;IF(AND(E72=$S$11,F72=$W$9),C72,"")&amp;" "&amp;IF(AND(E73=$S$11,F73=$W$9),C73,"")&amp;" "&amp;IF(AND(E74=$S$11,F74=$W$9),C74,"")&amp;" "&amp;IF(AND(E75=$S$11,F75=$W$9),C75,"")&amp;" "&amp;IF(AND(E76=$S$11,F76=$W$9),C76,"")&amp;" "&amp;IF(AND(E77=$S$11,F77=$W$9),C77,"")&amp;" "&amp;IF(AND(E78=$S$11,F78=$W$9),C78,"")&amp;" "&amp;IF(AND(E79=$S$11,F79=$W$9),C79,"")&amp;" "&amp;IF(AND(E80=$S$11,F80=$W$9),C80,"")&amp;" "&amp;IF(AND(E81=$S$11,F81=$W$9),C81,"")&amp;" "&amp;IF(AND(E82=$S$11,F82=$W$9),C82,"")&amp;" "&amp;IF(AND(E83=$S$11,F83=$W$9),C83,"")&amp;" "&amp;IF(AND(E84=$S$11,F84=$W$9),C84,"")&amp;" "&amp;IF(AND(E85=$S$11,F85=$W$9),C85,"")&amp;" "&amp;IF(AND(E86=$S$11,F86=$W$9),C86,"")&amp;" "&amp;IF(AND(E87=$S$11,F87=$W$9),C87,"")&amp;" "&amp;IF(AND(E88=$S$11,F88=$W$9),C88,"")&amp;" "&amp;IF(AND(E89=$S$11,F89=$W$9),C89,"")&amp;" "&amp;IF(AND(E90=$S$11,F90=$W$9),C90,"")&amp;" "&amp;IF(AND(E91=$S$11,F91=$W$9),C91,"")</f>
        <v xml:space="preserve">                                                                                 </v>
      </c>
      <c r="O11" s="28" t="str">
        <f>+IF(AND(E10=$S$11,F10=$X$9),C10,"")&amp;" "&amp;IF(AND(E11=$S$11,F11=$X$9),C11,"")&amp;" "&amp;IF(AND(E12=$S$11,F12=$X$9),C12,"")&amp;" "&amp;IF(AND(E13=$S$11,F13=$X$9),C13,"")&amp;" "&amp;IF(AND(E14=$S$11,F14=$X$9),C14,"")&amp;" "&amp;IF(AND(E15=$S$11,F15=$X$9),C15,"")&amp;" "&amp;IF(AND(E16=$S$11,F16=$X$9),C16,"")&amp;" "&amp;IF(AND(E17=$S$11,F17=$X$9),C17,"")&amp;" "&amp;IF(AND(E18=$S$11,F18=$X$9),C18,"")&amp;" "&amp;IF(AND(E19=$S$11,F19=$X$9),C19,"")&amp;" "&amp;IF(AND(E20=$S$11,F20=$X$9),C20,"")&amp;" "&amp;IF(AND(E21=$S$11,F21=$X$9),C21,"")&amp;" "&amp;IF(AND(E22=$S$11,F22=$X$9),C22,"")&amp;" "&amp;IF(AND(E23=$S$11,F23=$X$9),C23,"")&amp;" "&amp;IF(AND(E24=$S$11,F24=$X$9),C24,"")&amp;" "&amp;IF(AND(E25=$S$11,F25=$X$9),C25,"")&amp;" "&amp;IF(AND(E26=$S$11,F26=$X$9),C26,"")&amp;" "&amp;IF(AND(E27=$S$11,F27=$X$9),C27,"")&amp;" "&amp;IF(AND(E28=$S$11,F28=$X$9),C28,"")&amp;" "&amp;IF(AND(E29=$S$11,F29=$X$9),C29,"")&amp;" "&amp;IF(AND(E30=$S$11,F30=$X$9),C30,"")&amp;" "&amp;IF(AND(E31=$S$11,F31=$X$9),C31,"")&amp;" "&amp;IF(AND(E32=$S$11,F32=$X$9),C32,"")&amp;" "&amp;IF(AND(E33=$S$11,F33=$X$9),C33,"")&amp;" "&amp;IF(AND(E34=$S$11,F34=$X$9),C34,"")&amp;" "&amp;IF(AND(E35=$S$11,F35=$X$9),C35,"")&amp;" "&amp;IF(AND(E36=$S$11,F36=$X$9),C36,"")&amp;" "&amp;IF(AND(E37=$S$11,F37=$X$9),C37,"")&amp;" "&amp;IF(AND(E38=$S$11,F38=$X$9),C38,"")&amp;" "&amp;IF(AND(E39=$S$11,F39=$X$9),C39,"")&amp;" "&amp;IF(AND(E40=$S$11,F40=$X$9),C40,"")&amp;" "&amp;IF(AND(E41=$S$11,F41=$X$9),C41,"")&amp;" "&amp;IF(AND(E42=$S$11,F42=$X$9),C42,"")&amp;" "&amp;IF(AND(E43=$S$11,F43=$X$9),C43,"")&amp;" "&amp;IF(AND(E44=$S$11,F44=$X$9),C44,"")&amp;" "&amp;IF(AND(E45=$S$11,F45=$X$9),C45,"")&amp;" "&amp;IF(AND(E46=$S$11,F46=$X$9),C46,"")&amp;" "&amp;IF(AND(E47=$S$11,F47=$X$9),C47,"")&amp;" "&amp;IF(AND(E48=$S$11,F48=$X$9),C48,"")&amp;" "&amp;IF(AND(E49=$S$11,F49=$X$9),C49,"")&amp;" "&amp;IF(AND(E50=$S$11,F50=$X$9),C50,"")&amp;" "&amp;IF(AND(E51=$S$11,F51=$X$9),C51,"")&amp;" "&amp;IF(AND(E52=$S$11,F52=$X$9),C52,"")&amp;" "&amp;IF(AND(E53=$S$11,F53=$X$9),C53,"")&amp;" "&amp;IF(AND(E54=$S$11,F54=$X$9),C54,"")&amp;" "&amp;IF(AND(E55=$S$11,F55=$X$9),C55,"")&amp;" "&amp;IF(AND(E56=$S$11,F56=$X$9),C56,"")&amp;" "&amp;IF(AND(E57=$S$11,F57=$X$9),C57,"")&amp;" "&amp;IF(AND(E58=$S$11,F58=$X$9),C58,"")&amp;" "&amp;IF(AND(E59=$S$11,F59=$X$9),C59,"")&amp;" "&amp;IF(AND(E60=$S$11,F60=$X$9),C60,"")&amp;" "&amp;IF(AND(E61=$S$11,F61=$X$9),C61,"")&amp;" "&amp;IF(AND(E62=$S$11,F62=$X$9),C62,"")&amp;" "&amp;IF(AND(E63=$S$11,F63=$X$9),C63,"")&amp;" "&amp;IF(AND(E64=$S$11,F64=$X$9),C64,"")&amp;" "&amp;IF(AND(E65=$S$11,F65=$X$9),C65,"")&amp;" "&amp;IF(AND(E66=$S$11,F66=$X$9),C66,"")&amp;" "&amp;IF(AND(E67=$S$11,F67=$X$9),C67,"")&amp;" "&amp;IF(AND(E68=$S$11,F68=$X$9),C68,"")&amp;" "&amp;IF(AND(E69=$S$11,F69=$X$9),C69,"")&amp;" "&amp;IF(AND(E70=$S$11,F70=$X$9),C70,"")&amp;" "&amp;IF(AND(E71=$S$11,F71=$X$9),C71,"")&amp;" "&amp;IF(AND(E72=$S$11,F72=$X$9),C72,"")&amp;" "&amp;IF(AND(E73=$S$11,F73=$X$9),C73,"")&amp;" "&amp;IF(AND(E74=$S$11,F74=$X$9),C74,"")&amp;" "&amp;IF(AND(E75=$S$11,F75=$X$9),C75,"")&amp;" "&amp;IF(AND(E76=$S$11,F76=$X$9),C76,"")&amp;" "&amp;IF(AND(E77=$S$11,F77=$X$9),C77,"")&amp;" "&amp;IF(AND(E78=$S$11,F78=$X$9),C78,"")&amp;" "&amp;IF(AND(E79=$S$11,F79=$X$9),C79,"")&amp;" "&amp;IF(AND(E80=$S$11,F80=$X$9),C80,"")&amp;" "&amp;IF(AND(E81=$S$11,F81=$X$9),C81,"")&amp;" "&amp;IF(AND(E82=$S$11,F82=$X$9),C82,"")&amp;" "&amp;IF(AND(E83=$S$11,F83=$X$9),C83,"")&amp;" "&amp;IF(AND(E84=$S$11,F84=$X$9),C84,"")&amp;" "&amp;IF(AND(E85=$S$11,F85=$X$9),C85,"")&amp;" "&amp;IF(AND(E86=$S$11,F86=$X$9),C86,"")&amp;" "&amp;IF(AND(E87=$S$11,F87=$X$9),C87,"")&amp;" "&amp;IF(AND(E88=$S$11,F88=$X$9),C88,"")&amp;" "&amp;IF(AND(E89=$S$11,F89=$X$9),C89,"")&amp;" "&amp;IF(AND(E90=$S$11,F90=$X$9),C90,"")&amp;" "&amp;IF(AND(E91=$S$11,F91=$X$9),C91,"")</f>
        <v xml:space="preserve">                                                                                 </v>
      </c>
      <c r="P11" s="62"/>
      <c r="Q11" s="596"/>
      <c r="R11" s="43">
        <v>0.8</v>
      </c>
      <c r="S11" s="41" t="s">
        <v>116</v>
      </c>
      <c r="T11" s="29" t="s">
        <v>67</v>
      </c>
      <c r="U11" s="29" t="s">
        <v>67</v>
      </c>
      <c r="V11" s="27" t="s">
        <v>115</v>
      </c>
      <c r="W11" s="27" t="s">
        <v>115</v>
      </c>
      <c r="X11" s="28" t="s">
        <v>113</v>
      </c>
    </row>
    <row r="12" spans="1:24" ht="150" customHeight="1" x14ac:dyDescent="0.35">
      <c r="A12" s="146" t="str">
        <f>'1. Identificación'!D30</f>
        <v>Direccionamiento Estratégico</v>
      </c>
      <c r="B12" s="137">
        <f>'1. Identificación'!F30</f>
        <v>0</v>
      </c>
      <c r="C12" s="421">
        <f>'1. Identificación'!A30</f>
        <v>3</v>
      </c>
      <c r="D12" s="140" t="str">
        <f>'1. Identificación'!N30</f>
        <v>Posibilidad de pérdida Económica Por utilización indebida de bienes que son propiedad de la empresa.  Debido a:
1. Falta de buen manejo y custodia de bienes.</v>
      </c>
      <c r="E12" s="99" t="str">
        <f>'2. Prob. Impacto'!I13</f>
        <v>Media</v>
      </c>
      <c r="F12" s="99" t="str">
        <f>'2. Prob. Impacto'!Q13</f>
        <v>Mayor</v>
      </c>
      <c r="G12" s="141" t="str">
        <f t="shared" si="0"/>
        <v>Alto</v>
      </c>
      <c r="H12" s="62"/>
      <c r="I12" s="594"/>
      <c r="J12" s="25" t="s">
        <v>117</v>
      </c>
      <c r="K12" s="29" t="str">
        <f>+IF(AND(E10=$S$12,F10=$T$9),C10,"")&amp;" "&amp;IF(AND(E11=$S$12,F11=$T$9),C11,"")&amp;" "&amp;IF(AND(E12=$S$12,F12=$T$9),C12,"")&amp;" "&amp;IF(AND(E13=$S$12,F13=$T$9),C13,"")&amp;" "&amp;IF(AND(E14=$S$12,F14=$T$9),C14,"")&amp;" "&amp;IF(AND(E15=$S$12,F15=$T$9),C15,"")&amp;" "&amp;IF(AND(E16=$S$12,F16=$T$9),C16,"")&amp;" "&amp;IF(AND(E17=$S$12,F17=$T$9),C17,"")&amp;" "&amp;IF(AND(E18=$S$12,F18=$T$9),C18,"")&amp;" "&amp;IF(AND(E19=$S$12,F19=$T$9),C19,"")&amp;" "&amp;IF(AND(E20=$S$12,F20=$T$9),C20,"")&amp;" "&amp;IF(AND(E21=$S$12,F21=$T$9),C21,"")&amp;" "&amp;IF(AND(E22=$S$12,F22=$T$9),C22,"")&amp;" "&amp;IF(AND(E23=$S$12,F23=$T$9),C23,"")&amp;" "&amp;IF(AND(E24=$S$12,F24=$T$9),C24,"")&amp;" "&amp;IF(AND(E25=$S$12,F25=$T$9),C25,"")&amp;" "&amp;IF(AND(E26=$S$12,F26=$T$9),C26,"")&amp;" "&amp;IF(AND(E27=$S$12,F27=$T$9),C27,"")&amp;" "&amp;IF(AND(E28=$S$12,F28=$T$9),C28,"")&amp;" "&amp;IF(AND(E29=$S$12,F29=$T$9),C29,"")&amp;" "&amp;IF(AND(E30=$S$12,F30=$T$9),C30,"")&amp;" "&amp;IF(AND(E31=$S$12,F31=$T$9),C31,"")&amp;" "&amp;IF(AND(E32=$S$12,F32=$T$9),C32,"")&amp;" "&amp;IF(AND(E33=$S$12,F33=$T$9),C33,"")&amp;" "&amp;IF(AND(E34=$S$12,F34=$T$9),C34,"")&amp;" "&amp;IF(AND(E35=$S$12,F35=$T$9),C35,"")&amp;" "&amp;IF(AND(E36=$S$12,F36=$T$9),C36,"")&amp;" "&amp;IF(AND(E37=$S$12,F37=$T$9),C37,"")&amp;" "&amp;IF(AND(E38=$S$12,F38=$T$9),C38,"")&amp;" "&amp;IF(AND(E39=$S$12,F39=$T$9),C39,"")&amp;" "&amp;IF(AND(E40=$S$12,F40=$T$9),C40,"")&amp;" "&amp;IF(AND(E41=$S$12,F41=$T$9),C41,"")&amp;" "&amp;IF(AND(E42=$S$12,F42=$T$9),C42,"")&amp;" "&amp;IF(AND(E43=$S$12,F43=$T$9),C43,"")&amp;" "&amp;IF(AND(E44=$S$12,F44=$T$9),C44,"")&amp;" "&amp;IF(AND(E45=$S$12,F45=$T$9),C45,"")&amp;" "&amp;IF(AND(E46=$S$12,F46=$T$9),C46,"")&amp;" "&amp;IF(AND(E47=$S$12,F47=$T$9),C47,"")&amp;" "&amp;IF(AND(E48=$S$12,F48=$T$9),C48,"")&amp;" "&amp;IF(AND(E49=$S$12,F49=$T$9),C49,"")&amp;" "&amp;IF(AND(E50=$S$12,F50=$T$9),C50,"")&amp;" "&amp;IF(AND(E51=$S$12,F51=$T$9),C51,"")&amp;" "&amp;IF(AND(E52=$S$12,F52=$T$9),C52,"")&amp;" "&amp;IF(AND(E53=$S$12,F53=$T$9),C53,"")&amp;" "&amp;IF(AND(E54=$S$12,F54=$T$9),C54,"")&amp;" "&amp;IF(AND(E55=$S$12,F55=$T$9),C55,"")&amp;" "&amp;IF(AND(E56=$S$12,F56=$T$9),C56,"")&amp;" "&amp;IF(AND(E57=$S$12,F57=$T$9),C57,"")&amp;" "&amp;IF(AND(E58=$S$12,F58=$T$9),C58,"")&amp;" "&amp;IF(AND(E59=$S$12,F59=$T$9),C59,"")&amp;" "&amp;IF(AND(E60=$S$12,F60=$T$9),C60,"")&amp;" "&amp;IF(AND(E61=$S$12,F61=$T$9),C61,"")&amp;" "&amp;IF(AND(E62=$S$12,F62=$T$9),C62,"")&amp;" "&amp;IF(AND(E63=$S$12,F63=$T$9),C63,"")&amp;" "&amp;IF(AND(E64=$S$12,F64=$T$9),C64,"")&amp;" "&amp;IF(AND(E65=$S$12,F65=$T$9),C65,"")&amp;" "&amp;IF(AND(E66=$S$12,F66=$T$9),C66,"")&amp;" "&amp;IF(AND(E67=$S$12,F67=$T$9),C67,"")&amp;" "&amp;IF(AND(E68=$S$12,F68=$T$9),C68,"")&amp;" "&amp;IF(AND(E69=$S$12,F69=$T$9),C69,"")&amp;" "&amp;IF(AND(E70=$S$12,F70=$T$9),C70,"")&amp;" "&amp;IF(AND(E71=$S$12,F71=$T$9),C71,"")&amp;" "&amp;IF(AND(E72=$S$12,F72=$T$9),C72,"")&amp;" "&amp;IF(AND(E73=$S$12,F73=$T$9),C73,"")&amp;" "&amp;IF(AND(E74=$S$12,F74=$T$9),C74,"")&amp;" "&amp;IF(AND(E75=$S$12,F75=$T$9),C75,"")&amp;" "&amp;IF(AND(E76=$S$12,F76=$T$9),C76,"")&amp;" "&amp;IF(AND(E77=$S$12,F77=$T$9),C77,"")&amp;" "&amp;IF(AND(E78=$S$12,F78=$T$9),C78,"")&amp;" "&amp;IF(AND(E79=$S$12,F79=$T$9),C79,"")&amp;" "&amp;IF(AND(E80=$S$12,F80=$T$9),C80,"")&amp;" "&amp;IF(AND(E81=$S$12,F81=$T$9),C81,"")&amp;" "&amp;IF(AND(E82=$S$12,F82=$T$9),C82,"")&amp;" "&amp;IF(AND(E83=$S$12,F83=$T$9),C83,"")&amp;" "&amp;IF(AND(E84=$S$12,F84=$T$9),C84,"")&amp;" "&amp;IF(AND(E85=$S$12,F85=$T$9),C85,"")&amp;" "&amp;IF(AND(E86=$S$12,F86=$T$9),C86,"")&amp;" "&amp;IF(AND(E87=$S$12,F87=$T$9),C87,"")&amp;" "&amp;IF(AND(E88=$S$12,F88=$T$9),C88,"")&amp;" "&amp;IF(AND(E89=$S$12,F89=$T$9),C89,"")&amp;" "&amp;IF(AND(E90=$S$12,F90=$T$9),C90,"")&amp;" "&amp;IF(AND(E91=$S$12,F91=$T$9),C91,"")</f>
        <v xml:space="preserve">     6 7                                                                           </v>
      </c>
      <c r="L12" s="29" t="str">
        <f>+IF(AND(E10=$S$12,F10=$U$9),C10,"")&amp;" "&amp;IF(AND(E11=$S$12,F11=$U$9),C11,"")&amp;" "&amp;IF(AND(E12=$S$12,F12=$U$9),C12,"")&amp;" "&amp;IF(AND(E13=$S$12,F13=$U$9),C13,"")&amp;" "&amp;IF(AND(E14=$S$12,F14=$U$9),C14,"")&amp;" "&amp;IF(AND(E15=$S$12,F15=$U$9),C15,"")&amp;" "&amp;IF(AND(E16=$S$12,F16=$U$9),C16,"")&amp;" "&amp;IF(AND(E17=$S$12,F17=$U$9),C17,"")&amp;" "&amp;IF(AND(E18=$S$12,F18=$U$9),C18,"")&amp;" "&amp;IF(AND(E19=$S$12,F19=$U$9),C19,"")&amp;" "&amp;IF(AND(E20=$S$12,F20=$U$9),C20,"")&amp;" "&amp;IF(AND(E21=$S$12,F21=$U$9),C21,"")&amp;" "&amp;IF(AND(E22=$S$12,F22=$U$9),C22,"")&amp;" "&amp;IF(AND(E23=$S$12,F23=$U$9),C23,"")&amp;" "&amp;IF(AND(E24=$S$12,F24=$U$9),C24,"")&amp;" "&amp;IF(AND(E25=$S$12,F25=$U$9),C25,"")&amp;" "&amp;IF(AND(E26=$S$12,F26=$U$9),C26,"")&amp;" "&amp;IF(AND(E27=$S$12,F27=$U$9),C27,"")&amp;" "&amp;IF(AND(E28=$S$12,F28=$U$9),C28,"")&amp;" "&amp;IF(AND(E29=$S$12,F29=$U$9),C29,"")&amp;" "&amp;IF(AND(E30=$S$12,F30=$U$9),C30,"")&amp;" "&amp;IF(AND(E31=$S$12,F31=$U$9),C31,"")&amp;" "&amp;IF(AND(E32=$S$12,F32=$U$9),C32,"")&amp;" "&amp;IF(AND(E33=$S$12,F33=$U$9),C33,"")&amp;" "&amp;IF(AND(E34=$S$12,F34=$U$9),C34,"")&amp;" "&amp;IF(AND(E35=$S$12,F35=$U$9),C35,"")&amp;" "&amp;IF(AND(E36=$S$12,F36=$U$9),C36,"")&amp;" "&amp;IF(AND(E37=$S$12,F37=$U$9),C37,"")&amp;" "&amp;IF(AND(E38=$S$12,F38=$U$9),C38,"")&amp;" "&amp;IF(AND(E39=$S$12,F39=$U$9),C39,"")&amp;" "&amp;IF(AND(E40=$S$12,F40=$U$9),C40,"")&amp;" "&amp;IF(AND(E41=$S$12,F41=$U$9),C41,"")&amp;" "&amp;IF(AND(E42=$S$12,F42=$U$9),C42,"")&amp;" "&amp;IF(AND(E43=$S$12,F43=$U$9),C43,"")&amp;" "&amp;IF(AND(E44=$S$12,F44=$U$9),C44,"")&amp;" "&amp;IF(AND(E45=$S$12,F45=$U$9),C45,"")&amp;" "&amp;IF(AND(E46=$S$12,F46=$U$9),C46,"")&amp;" "&amp;IF(AND(E47=$S$12,F47=$U$9),C47,"")&amp;" "&amp;IF(AND(E48=$S$12,F48=$U$9),C48,"")&amp;" "&amp;IF(AND(E49=$S$12,F49=$U$9),C49,"")&amp;" "&amp;IF(AND(E50=$S$12,F50=$U$9),C50,"")&amp;" "&amp;IF(AND(E51=$S$12,F51=$U$9),C51,"")&amp;" "&amp;IF(AND(E52=$S$12,F52=$U$9),C52,"")&amp;" "&amp;IF(AND(E53=$S$12,F53=$U$9),C53,"")&amp;" "&amp;IF(AND(E54=$S$12,F54=$U$9),C54,"")&amp;" "&amp;IF(AND(E55=$S$12,F55=$U$9),C55,"")&amp;" "&amp;IF(AND(E56=$S$12,F56=$U$9),C56,"")&amp;" "&amp;IF(AND(E57=$S$12,F57=$U$9),C57,"")&amp;" "&amp;IF(AND(E58=$S$12,F58=$U$9),C58,"")&amp;" "&amp;IF(AND(E59=$S$12,F59=$U$9),C59,"")&amp;" "&amp;IF(AND(E60=$S$12,F60=$U$9),C60,"")&amp;" "&amp;IF(AND(E61=$S$12,F61=$U$9),C61,"")&amp;" "&amp;IF(AND(E62=$S$12,F62=$U$9),C62,"")&amp;" "&amp;IF(AND(E63=$S$12,F63=$U$9),C63,"")&amp;" "&amp;IF(AND(E64=$S$12,F64=$U$9),C64,"")&amp;" "&amp;IF(AND(E65=$S$12,F65=$U$9),C65,"")&amp;" "&amp;IF(AND(E66=$S$12,F66=$U$9),C66,"")&amp;" "&amp;IF(AND(E67=$S$12,F67=$U$9),C67,"")&amp;" "&amp;IF(AND(E68=$S$12,F68=$U$9),C68,"")&amp;" "&amp;IF(AND(E69=$S$12,F69=$U$9),C69,"")&amp;" "&amp;IF(AND(E70=$S$12,F70=$U$9),C70,"")&amp;" "&amp;IF(AND(E71=$S$12,F71=$U$9),C71,"")&amp;" "&amp;IF(AND(E72=$S$12,F72=$U$9),C72,"")&amp;" "&amp;IF(AND(E73=$S$12,F73=$U$9),C73,"")&amp;" "&amp;IF(AND(E74=$S$12,F74=$U$9),C74,"")&amp;" "&amp;IF(AND(E75=$S$12,F75=$U$9),C75,"")&amp;" "&amp;IF(AND(E76=$S$12,F76=$U$9),C76,"")&amp;" "&amp;IF(AND(E77=$S$12,F77=$U$9),C77,"")&amp;" "&amp;IF(AND(E78=$S$12,F78=$U$9),C78,"")&amp;" "&amp;IF(AND(E79=$S$12,F79=$U$9),C79,"")&amp;" "&amp;IF(AND(E80=$S$12,F80=$U$9),C80,"")&amp;" "&amp;IF(AND(E81=$S$12,F81=$U$9),C81,"")&amp;" "&amp;IF(AND(E82=$S$12,F82=$U$9),C82,"")&amp;" "&amp;IF(AND(E83=$S$12,F83=$U$9),C83,"")&amp;" "&amp;IF(AND(E84=$S$12,F84=$U$9),C84,"")&amp;" "&amp;IF(AND(E85=$S$12,F85=$U$9),C85,"")&amp;" "&amp;IF(AND(E86=$S$12,F86=$U$9),C86,"")&amp;" "&amp;IF(AND(E87=$S$12,F87=$U$9),C87,"")&amp;" "&amp;IF(AND(E88=$S$12,F88=$U$9),C88,"")&amp;" "&amp;IF(AND(E89=$S$12,F89=$U$9),C89,"")&amp;" "&amp;IF(AND(E90=$S$12,F90=$U$9),C90,"")&amp;" "&amp;IF(AND(E91=$S$12,F91=$U$9),C91,"")</f>
        <v xml:space="preserve">                                                                                 </v>
      </c>
      <c r="M12" s="29" t="str">
        <f>+IF(AND(E10=$S$12,F10=$V$9),C10,"")&amp;" "&amp;IF(AND(E11=$S$12,F11=$V$9),C11,"")&amp;" "&amp;IF(AND(E12=$S$12,F12=$V$9),C12,"")&amp;" "&amp;IF(AND(E13=$S$12,F13=$V$9),C13,"")&amp;" "&amp;IF(AND(E14=$S$12,F14=$V$9),C14,"")&amp;" "&amp;IF(AND(E15=$S$12,F15=$V$9),C15,"")&amp;" "&amp;IF(AND(E16=$S$12,F16=$V$9),C16,"")&amp;" "&amp;IF(AND(E17=$S$12,F17=$V$9),C17,"")&amp;" "&amp;IF(AND(E18=$S$12,F18=$V$9),C18,"")&amp;" "&amp;IF(AND(E19=$S$12,F19=$V$9),C19,"")&amp;" "&amp;IF(AND(E20=$S$12,F20=$V$9),C20,"")&amp;" "&amp;IF(AND(E21=$S$12,F21=$V$9),C21,"")&amp;" "&amp;IF(AND(E22=$S$12,F22=$V$9),C22,"")&amp;" "&amp;IF(AND(E23=$S$12,F23=$V$9),C23,"")&amp;" "&amp;IF(AND(E24=$S$12,F24=$V$9),C24,"")&amp;" "&amp;IF(AND(E25=$S$12,F25=$V$9),C25,"")&amp;" "&amp;IF(AND(E26=$S$12,F26=$V$9),C26,"")&amp;" "&amp;IF(AND(E27=$S$12,F27=$V$9),C27,"")&amp;" "&amp;IF(AND(E28=$S$12,F28=$V$9),C28,"")&amp;" "&amp;IF(AND(E29=$S$12,F29=$V$9),C29,"")&amp;" "&amp;IF(AND(E30=$S$12,F30=$V$9),C30,"")&amp;" "&amp;IF(AND(E31=$S$12,F31=$V$9),C31,"")&amp;" "&amp;IF(AND(E32=$S$12,F32=$V$9),C32,"")&amp;" "&amp;IF(AND(E33=$S$12,F33=$V$9),C33,"")&amp;" "&amp;IF(AND(E34=$S$12,F34=$V$9),C34,"")&amp;" "&amp;IF(AND(E35=$S$12,F35=$V$9),C35,"")&amp;" "&amp;IF(AND(E36=$S$12,F36=$V$9),C36,"")&amp;" "&amp;IF(AND(E37=$S$12,F37=$V$9),C37,"")&amp;" "&amp;IF(AND(E38=$S$12,F38=$V$9),C38,"")&amp;" "&amp;IF(AND(E39=$S$12,F39=$V$9),C39,"")&amp;" "&amp;IF(AND(E40=$S$12,F40=$V$9),C40,"")&amp;" "&amp;IF(AND(E41=$S$12,F41=$V$9),C41,"")&amp;" "&amp;IF(AND(E42=$S$12,F42=$V$9),C42,"")&amp;" "&amp;IF(AND(E43=$S$12,F43=$V$9),C43,"")&amp;" "&amp;IF(AND(E44=$S$12,F44=$V$9),C44,"")&amp;" "&amp;IF(AND(E45=$S$12,F45=$V$9),C45,"")&amp;" "&amp;IF(AND(E46=$S$12,F46=$V$9),C46,"")&amp;" "&amp;IF(AND(E47=$S$12,F47=$V$9),C47,"")&amp;" "&amp;IF(AND(E48=$S$12,F48=$V$9),C48,"")&amp;" "&amp;IF(AND(E49=$S$12,F49=$V$9),C49,"")&amp;" "&amp;IF(AND(E50=$S$12,F50=$V$9),C50,"")&amp;" "&amp;IF(AND(E51=$S$12,F51=$V$9),C51,"")&amp;" "&amp;IF(AND(E52=$S$12,F52=$V$9),C52,"")&amp;" "&amp;IF(AND(E53=$S$12,F53=$V$9),C53,"")&amp;" "&amp;IF(AND(E54=$S$12,F54=$V$9),C54,"")&amp;" "&amp;IF(AND(E55=$S$12,F55=$V$9),C55,"")&amp;" "&amp;IF(AND(E56=$S$12,F56=$V$9),C56,"")&amp;" "&amp;IF(AND(E57=$S$12,F57=$V$9),C57,"")&amp;" "&amp;IF(AND(E58=$S$12,F58=$V$9),C58,"")&amp;" "&amp;IF(AND(E59=$S$12,F59=$V$9),C59,"")&amp;" "&amp;IF(AND(E60=$S$12,F60=$V$9),C60,"")&amp;" "&amp;IF(AND(E61=$S$12,F61=$V$9),C61,"")&amp;" "&amp;IF(AND(E62=$S$12,F62=$V$9),C62,"")&amp;" "&amp;IF(AND(E63=$S$12,F63=$V$9),C63,"")&amp;" "&amp;IF(AND(E64=$S$12,F64=$V$9),C64,"")&amp;" "&amp;IF(AND(E65=$S$12,F65=$V$9),C65,"")&amp;" "&amp;IF(AND(E66=$S$12,F66=$V$9),C66,"")&amp;" "&amp;IF(AND(E67=$S$12,F67=$V$9),C67,"")&amp;" "&amp;IF(AND(E68=$S$12,F68=$V$9),C68,"")&amp;" "&amp;IF(AND(E69=$S$12,F69=$V$9),C69,"")&amp;" "&amp;IF(AND(E70=$S$12,F70=$V$9),C70,"")&amp;" "&amp;IF(AND(E71=$S$12,F71=$V$9),C71,"")&amp;" "&amp;IF(AND(E72=$S$12,F72=$V$9),C72,"")&amp;" "&amp;IF(AND(E73=$S$12,F73=$V$9),C73,"")&amp;" "&amp;IF(AND(E74=$S$12,F74=$V$9),C74,"")&amp;" "&amp;IF(AND(E75=$S$12,F75=$V$9),C75,"")&amp;" "&amp;IF(AND(E76=$S$12,F76=$V$9),C76,"")&amp;" "&amp;IF(AND(E77=$S$12,F77=$V$9),C77,"")&amp;" "&amp;IF(AND(E78=$S$12,F78=$V$9),C78,"")&amp;" "&amp;IF(AND(E79=$S$12,F79=$V$9),C79,"")&amp;" "&amp;IF(AND(E80=$S$12,F80=$V$9),C80,"")&amp;" "&amp;IF(AND(E81=$S$12,F81=$V$9),C81,"")&amp;" "&amp;IF(AND(E82=$S$12,F82=$V$9),C82,"")&amp;" "&amp;IF(AND(E83=$S$12,F83=$V$9),C83,"")&amp;" "&amp;IF(AND(E84=$S$12,F84=$V$9),C84,"")&amp;" "&amp;IF(AND(E85=$S$12,F85=$V$9),C85,"")&amp;" "&amp;IF(AND(E86=$S$12,F86=$V$9),C86,"")&amp;" "&amp;IF(AND(E87=$S$12,F87=$V$9),C87,"")&amp;" "&amp;IF(AND(E88=$S$12,F88=$V$9),C88,"")&amp;" "&amp;IF(AND(E89=$S$12,F89=$V$9),C89,"")&amp;" "&amp;IF(AND(E90=$S$12,F90=$V$9),C90,"")&amp;" "&amp;IF(AND(E91=$S$12,F91=$V$9),C91,"")</f>
        <v xml:space="preserve">1    5          15  17 18   21  23  25 26
 27
  29 30                                                    </v>
      </c>
      <c r="N12" s="27" t="str">
        <f>+IF(AND(E10=$S$12,F10=$W$9),C10,"")&amp;" "&amp;IF(AND(E11=$S$12,F11=$W$9),C11,"")&amp;" "&amp;IF(AND(E12=$S$12,F12=$W$9),C12,"")&amp;" "&amp;IF(AND(E13=$S$12,F13=$W$9),C13,"")&amp;" "&amp;IF(AND(E14=$S$12,F14=$W$9),C14,"")&amp;" "&amp;IF(AND(E15=$S$12,F15=$W$9),C15,"")&amp;" "&amp;IF(AND(E16=$S$12,F16=$W$9),C16,"")&amp;" "&amp;IF(AND(E17=$S$12,F17=$W$9),C17,"")&amp;" "&amp;IF(AND(E18=$S$12,F18=$W$9),C18,"")&amp;" "&amp;IF(AND(E19=$S$12,F19=$W$9),C19,"")&amp;" "&amp;IF(AND(E20=$S$12,F20=$W$9),C20,"")&amp;" "&amp;IF(AND(E21=$S$12,F21=$W$9),C21,"")&amp;" "&amp;IF(AND(E22=$S$12,F22=$W$9),C22,"")&amp;" "&amp;IF(AND(E23=$S$12,F23=$W$9),C23,"")&amp;" "&amp;IF(AND(E24=$S$12,F24=$W$9),C24,"")&amp;" "&amp;IF(AND(E25=$S$12,F25=$W$9),C25,"")&amp;" "&amp;IF(AND(E26=$S$12,F26=$W$9),C26,"")&amp;" "&amp;IF(AND(E27=$S$12,F27=$W$9),C27,"")&amp;" "&amp;IF(AND(E28=$S$12,F28=$W$9),C28,"")&amp;" "&amp;IF(AND(E29=$S$12,F29=$W$9),C29,"")&amp;" "&amp;IF(AND(E30=$S$12,F30=$W$9),C30,"")&amp;" "&amp;IF(AND(E31=$S$12,F31=$W$9),C31,"")&amp;" "&amp;IF(AND(E32=$S$12,F32=$W$9),C32,"")&amp;" "&amp;IF(AND(E33=$S$12,F33=$W$9),C33,"")&amp;" "&amp;IF(AND(E34=$S$12,F34=$W$9),C34,"")&amp;" "&amp;IF(AND(E35=$S$12,F35=$W$9),C35,"")&amp;" "&amp;IF(AND(E36=$S$12,F36=$W$9),C36,"")&amp;" "&amp;IF(AND(E37=$S$12,F37=$W$9),C37,"")&amp;" "&amp;IF(AND(E38=$S$12,F38=$W$9),C38,"")&amp;" "&amp;IF(AND(E39=$S$12,F39=$W$9),C39,"")&amp;" "&amp;IF(AND(E40=$S$12,F40=$W$9),C40,"")&amp;" "&amp;IF(AND(E41=$S$12,F41=$W$9),C41,"")&amp;" "&amp;IF(AND(E42=$S$12,F42=$W$9),C42,"")&amp;" "&amp;IF(AND(E43=$S$12,F43=$W$9),C43,"")&amp;" "&amp;IF(AND(E44=$S$12,F44=$W$9),C44,"")&amp;" "&amp;IF(AND(E45=$S$12,F45=$W$9),C45,"")&amp;" "&amp;IF(AND(E46=$S$12,F46=$W$9),C46,"")&amp;" "&amp;IF(AND(E47=$S$12,F47=$W$9),C47,"")&amp;" "&amp;IF(AND(E48=$S$12,F48=$W$9),C48,"")&amp;" "&amp;IF(AND(E49=$S$12,F49=$W$9),C49,"")&amp;" "&amp;IF(AND(E50=$S$12,F50=$W$9),C50,"")&amp;" "&amp;IF(AND(E51=$S$12,F51=$W$9),C51,"")&amp;" "&amp;IF(AND(E52=$S$12,F52=$W$9),C52,"")&amp;" "&amp;IF(AND(E53=$S$12,F53=$W$9),C53,"")&amp;" "&amp;IF(AND(E54=$S$12,F54=$W$9),C54,"")&amp;" "&amp;IF(AND(E55=$S$12,F55=$W$9),C55,"")&amp;" "&amp;IF(AND(E56=$S$12,F56=$W$9),C56,"")&amp;" "&amp;IF(AND(E57=$S$12,F57=$W$9),C57,"")&amp;" "&amp;IF(AND(E58=$S$12,F58=$W$9),C58,"")&amp;" "&amp;IF(AND(E59=$S$12,F59=$W$9),C59,"")&amp;" "&amp;IF(AND(E60=$S$12,F60=$W$9),C60,"")&amp;" "&amp;IF(AND(E61=$S$12,F61=$W$9),C61,"")&amp;" "&amp;IF(AND(E62=$S$12,F62=$W$9),C62,"")&amp;" "&amp;IF(AND(E63=$S$12,F63=$W$9),C63,"")&amp;" "&amp;IF(AND(E64=$S$12,F64=$W$9),C64,"")&amp;" "&amp;IF(AND(E65=$S$12,F65=$W$9),C65,"")&amp;" "&amp;IF(AND(E66=$S$12,F66=$W$9),C66,"")&amp;" "&amp;IF(AND(E67=$S$12,F67=$W$9),C67,"")&amp;" "&amp;IF(AND(E68=$S$12,F68=$W$9),C68,"")&amp;" "&amp;IF(AND(E69=$S$12,F69=$W$9),C69,"")&amp;" "&amp;IF(AND(E70=$S$12,F70=$W$9),C70,"")&amp;" "&amp;IF(AND(E71=$S$12,F71=$W$9),C71,"")&amp;" "&amp;IF(AND(E72=$S$12,F72=$W$9),C72,"")&amp;" "&amp;IF(AND(E73=$S$12,F73=$W$9),C73,"")&amp;" "&amp;IF(AND(E74=$S$12,F74=$W$9),C74,"")&amp;" "&amp;IF(AND(E75=$S$12,F75=$W$9),C75,"")&amp;" "&amp;IF(AND(E76=$S$12,F76=$W$9),C76,"")&amp;" "&amp;IF(AND(E77=$S$12,F77=$W$9),C77,"")&amp;" "&amp;IF(AND(E78=$S$12,F78=$W$9),C78,"")&amp;" "&amp;IF(AND(E79=$S$12,F79=$W$9),C79,"")&amp;" "&amp;IF(AND(E80=$S$12,F80=$W$9),C80,"")&amp;" "&amp;IF(AND(E81=$S$12,F81=$W$9),C81,"")&amp;" "&amp;IF(AND(E82=$S$12,F82=$W$9),C82,"")&amp;" "&amp;IF(AND(E83=$S$12,F83=$W$9),C83,"")&amp;" "&amp;IF(AND(E84=$S$12,F84=$W$9),C84,"")&amp;" "&amp;IF(AND(E85=$S$12,F85=$W$9),C85,"")&amp;" "&amp;IF(AND(E86=$S$12,F86=$W$9),C86,"")&amp;" "&amp;IF(AND(E87=$S$12,F87=$W$9),C87,"")&amp;" "&amp;IF(AND(E88=$S$12,F88=$W$9),C88,"")&amp;" "&amp;IF(AND(E89=$S$12,F89=$W$9),C89,"")&amp;" "&amp;IF(AND(E90=$S$12,F90=$W$9),C90,"")&amp;" "&amp;IF(AND(E91=$S$12,F91=$W$9),C91,"")</f>
        <v xml:space="preserve"> 2 3 4    8 9
 10
 11 12 13 14  16   19 20  22  24    28                                                      </v>
      </c>
      <c r="O12" s="28" t="str">
        <f>+IF(AND(E10=$S$12,F10=$X$9),C10,"")&amp;" "&amp;IF(AND(E11=$S$12,F11=$X$9),C11,"")&amp;" "&amp;IF(AND(E12=$S$12,F12=$X$9),C12,"")&amp;" "&amp;IF(AND(E13=$S$12,F13=$X$9),C13,"")&amp;" "&amp;IF(AND(E14=$S$12,F14=$X$9),C14,"")&amp;" "&amp;IF(AND(E15=$S$12,F15=$X$9),C15,"")&amp;" "&amp;IF(AND(E16=$S$12,F16=$X$9),C16,"")&amp;" "&amp;IF(AND(E17=$S$12,F17=$X$9),C17,"")&amp;" "&amp;IF(AND(E18=$S$12,F18=$X$9),C18,"")&amp;" "&amp;IF(AND(E19=$S$12,F19=$X$9),C19,"")&amp;" "&amp;IF(AND(E20=$S$12,F20=$X$9),C20,"")&amp;" "&amp;IF(AND(E21=$S$12,F21=$X$9),C21,"")&amp;" "&amp;IF(AND(E22=$S$12,F22=$X$9),C22,"")&amp;" "&amp;IF(AND(E23=$S$12,F23=$X$9),C23,"")&amp;" "&amp;IF(AND(E24=$S$12,F24=$X$9),C24,"")&amp;" "&amp;IF(AND(E25=$S$12,F25=$X$9),C25,"")&amp;" "&amp;IF(AND(E26=$S$12,F26=$X$9),C26,"")&amp;" "&amp;IF(AND(E27=$S$12,F27=$X$9),C27,"")&amp;" "&amp;IF(AND(E28=$S$12,F28=$X$9),C28,"")&amp;" "&amp;IF(AND(E29=$S$12,F29=$X$9),C29,"")&amp;" "&amp;IF(AND(E30=$S$12,F30=$X$9),C30,"")&amp;" "&amp;IF(AND(E31=$S$12,F31=$X$9),C31,"")&amp;" "&amp;IF(AND(E32=$S$12,F32=$X$9),C32,"")&amp;" "&amp;IF(AND(E33=$S$12,F33=$X$9),C33,"")&amp;" "&amp;IF(AND(E34=$S$12,F34=$X$9),C34,"")&amp;" "&amp;IF(AND(E35=$S$12,F35=$X$9),C35,"")&amp;" "&amp;IF(AND(E36=$S$12,F36=$X$9),C36,"")&amp;" "&amp;IF(AND(E37=$S$12,F37=$X$9),C37,"")&amp;" "&amp;IF(AND(E38=$S$12,F38=$X$9),C38,"")&amp;" "&amp;IF(AND(E39=$S$12,F39=$X$9),C39,"")&amp;" "&amp;IF(AND(E40=$S$12,F40=$X$9),C40,"")&amp;" "&amp;IF(AND(E41=$S$12,F41=$X$9),C41,"")&amp;" "&amp;IF(AND(E42=$S$12,F42=$X$9),C42,"")&amp;" "&amp;IF(AND(E43=$S$12,F43=$X$9),C43,"")&amp;" "&amp;IF(AND(E44=$S$12,F44=$X$9),C44,"")&amp;" "&amp;IF(AND(E45=$S$12,F45=$X$9),C45,"")&amp;" "&amp;IF(AND(E46=$S$12,F46=$X$9),C46,"")&amp;" "&amp;IF(AND(E47=$S$12,F47=$X$9),C47,"")&amp;" "&amp;IF(AND(E48=$S$12,F48=$X$9),C48,"")&amp;" "&amp;IF(AND(E49=$S$12,F49=$X$9),C49,"")&amp;" "&amp;IF(AND(E50=$S$12,F50=$X$9),C50,"")&amp;" "&amp;IF(AND(E51=$S$12,F51=$X$9),C51,"")&amp;" "&amp;IF(AND(E52=$S$12,F52=$X$9),C52,"")&amp;" "&amp;IF(AND(E53=$S$12,F53=$X$9),C53,"")&amp;" "&amp;IF(AND(E54=$S$12,F54=$X$9),C54,"")&amp;" "&amp;IF(AND(E55=$S$12,F55=$X$9),C55,"")&amp;" "&amp;IF(AND(E56=$S$12,F56=$X$9),C56,"")&amp;" "&amp;IF(AND(E57=$S$12,F57=$X$9),C57,"")&amp;" "&amp;IF(AND(E58=$S$12,F58=$X$9),C58,"")&amp;" "&amp;IF(AND(E59=$S$12,F59=$X$9),C59,"")&amp;" "&amp;IF(AND(E60=$S$12,F60=$X$9),C60,"")&amp;" "&amp;IF(AND(E61=$S$12,F61=$X$9),C61,"")&amp;" "&amp;IF(AND(E62=$S$12,F62=$X$9),C62,"")&amp;" "&amp;IF(AND(E63=$S$12,F63=$X$9),C63,"")&amp;" "&amp;IF(AND(E64=$S$12,F64=$X$9),C64,"")&amp;" "&amp;IF(AND(E65=$S$12,F65=$X$9),C65,"")&amp;" "&amp;IF(AND(E66=$S$12,F66=$X$9),C66,"")&amp;" "&amp;IF(AND(E67=$S$12,F67=$X$9),C67,"")&amp;" "&amp;IF(AND(E68=$S$12,F68=$X$9),C68,"")&amp;" "&amp;IF(AND(E69=$S$12,F69=$X$9),C69,"")&amp;" "&amp;IF(AND(E70=$S$12,F70=$X$9),C70,"")&amp;" "&amp;IF(AND(E71=$S$12,F71=$X$9),C71,"")&amp;" "&amp;IF(AND(E72=$S$12,F72=$X$9),C72,"")&amp;" "&amp;IF(AND(E73=$S$12,F73=$X$9),C73,"")&amp;" "&amp;IF(AND(E74=$S$12,F74=$X$9),C74,"")&amp;" "&amp;IF(AND(E75=$S$12,F75=$X$9),C75,"")&amp;" "&amp;IF(AND(E76=$S$12,F76=$X$9),C76,"")&amp;" "&amp;IF(AND(E77=$S$12,F77=$X$9),C77,"")&amp;" "&amp;IF(AND(E78=$S$12,F78=$X$9),C78,"")&amp;" "&amp;IF(AND(E79=$S$12,F79=$X$9),C79,"")&amp;" "&amp;IF(AND(E80=$S$12,F80=$X$9),C80,"")&amp;" "&amp;IF(AND(E81=$S$12,F81=$X$9),C81,"")&amp;" "&amp;IF(AND(E82=$S$12,F82=$X$9),C82,"")&amp;" "&amp;IF(AND(E83=$S$12,F83=$X$9),C83,"")&amp;" "&amp;IF(AND(E84=$S$12,F84=$X$9),C84,"")&amp;" "&amp;IF(AND(E85=$S$12,F85=$X$9),C85,"")&amp;" "&amp;IF(AND(E86=$S$12,F86=$X$9),C86,"")&amp;" "&amp;IF(AND(E87=$S$12,F87=$X$9),C87,"")&amp;" "&amp;IF(AND(E88=$S$12,F88=$X$9),C88,"")&amp;" "&amp;IF(AND(E89=$S$12,F89=$X$9),C89,"")&amp;" "&amp;IF(AND(E90=$S$12,F90=$X$9),C90,"")&amp;" "&amp;IF(AND(E91=$S$12,F91=$X$9),C91,"")</f>
        <v xml:space="preserve">                                                                                 </v>
      </c>
      <c r="P12" s="62"/>
      <c r="Q12" s="596"/>
      <c r="R12" s="43">
        <v>0.6</v>
      </c>
      <c r="S12" s="41" t="s">
        <v>117</v>
      </c>
      <c r="T12" s="29" t="s">
        <v>67</v>
      </c>
      <c r="U12" s="29" t="s">
        <v>67</v>
      </c>
      <c r="V12" s="29" t="s">
        <v>67</v>
      </c>
      <c r="W12" s="27" t="s">
        <v>115</v>
      </c>
      <c r="X12" s="28" t="s">
        <v>113</v>
      </c>
    </row>
    <row r="13" spans="1:24" ht="150" customHeight="1" x14ac:dyDescent="0.35">
      <c r="A13" s="146" t="str">
        <f>'1. Identificación'!D31</f>
        <v>Construcción de vivienda</v>
      </c>
      <c r="B13" s="137">
        <f>'1. Identificación'!F31</f>
        <v>0</v>
      </c>
      <c r="C13" s="421">
        <f>'1. Identificación'!A31</f>
        <v>4</v>
      </c>
      <c r="D13" s="140" t="str">
        <f>'1. Identificación'!N31</f>
        <v xml:space="preserve">Posibilidad de pérdida Económica y Reputacional Por pérdida de Información física y sistematizada de los beneficiarios y postulantes Debido a:
1. Filtración y/o pérdida  de la información al momento de su envío físico o digital.
2.  Eliminación y perdida de archivos de manera voluntaria o involuntaria de datos e información de postulantes y beneficiarios de subsidios.
3. Deficiencias en la seguridad digital. 
</v>
      </c>
      <c r="E13" s="99" t="str">
        <f>'2. Prob. Impacto'!I14</f>
        <v>Media</v>
      </c>
      <c r="F13" s="99" t="str">
        <f>'2. Prob. Impacto'!Q14</f>
        <v>Mayor</v>
      </c>
      <c r="G13" s="141" t="str">
        <f t="shared" si="0"/>
        <v>Alto</v>
      </c>
      <c r="H13" s="62"/>
      <c r="I13" s="594"/>
      <c r="J13" s="25" t="s">
        <v>112</v>
      </c>
      <c r="K13" s="30" t="str">
        <f>+IF(AND(E10=$S$13,F10=$T$9),C10,"")&amp;" "&amp;IF(AND(E11=$S$13,F11=$T$9),C11,"")&amp;" "&amp;IF(AND(E12=$S$13,F12=$T$9),C12,"")&amp;" "&amp;IF(AND(E13=$S$13,F13=$T$9),C13,"")&amp;" "&amp;IF(AND(E14=$S$13,F14=$T$9),C14,"")&amp;" "&amp;IF(AND(E15=$S$13,F15=$T$9),C15,"")&amp;" "&amp;IF(AND(E16=$S$13,F16=$T$9),C16,"")&amp;" "&amp;IF(AND(E17=$S$13,F17=$T$9),C17,"")&amp;" "&amp;IF(AND(E18=$S$13,F18=$T$9),C18,"")&amp;" "&amp;IF(AND(E19=$S$13,F19=$T$9),C19,"")&amp;" "&amp;IF(AND(E20=$S$13,F20=$T$9),C20,"")&amp;" "&amp;IF(AND(E21=$S$13,F21=$T$9),C21,"")&amp;" "&amp;IF(AND(E22=$S$13,F22=$T$9),C22,"")&amp;" "&amp;IF(AND(E23=$S$13,F23=$T$9),C23,"")&amp;" "&amp;IF(AND(E24=$S$13,F24=$T$9),C24,"")&amp;" "&amp;IF(AND(E25=$S$13,F25=$T$9),C25,"")&amp;" "&amp;IF(AND(E26=$S$13,F26=$T$9),C26,"")&amp;" "&amp;IF(AND(E27=$S$13,F27=$T$9),C27,"")&amp;" "&amp;IF(AND(E28=$S$13,F28=$T$9),C28,"")&amp;" "&amp;IF(AND(E29=$S$13,F29=$T$9),C29,"")&amp;" "&amp;IF(AND(E30=$S$13,F30=$T$9),C30,"")&amp;" "&amp;IF(AND(E31=$S$13,F31=$T$9),C31,"")&amp;" "&amp;IF(AND(E32=$S$13,F32=$T$9),C32,"")&amp;" "&amp;IF(AND(E33=$S$13,F33=$T$9),C33,"")&amp;" "&amp;IF(AND(E34=$S$13,F34=$T$9),C34,"")&amp;" "&amp;IF(AND(E35=$S$13,F35=$T$9),C35,"")&amp;" "&amp;IF(AND(E36=$S$13,F36=$T$9),C36,"")&amp;" "&amp;IF(AND(E37=$S$13,F37=$T$9),C37,"")&amp;" "&amp;IF(AND(E38=$S$13,F38=$T$9),C38,"")&amp;" "&amp;IF(AND(E39=$S$13,F39=$T$9),C39,"")&amp;" "&amp;IF(AND(E40=$S$13,F40=$T$9),C40,"")&amp;" "&amp;IF(AND(E41=$S$13,F41=$T$9),C41,"")&amp;" "&amp;IF(AND(E42=$S$13,F42=$T$9),C42,"")&amp;" "&amp;IF(AND(E43=$S$13,F43=$T$9),C43,"")&amp;" "&amp;IF(AND(E44=$S$13,F44=$T$9),C44,"")&amp;" "&amp;IF(AND(E45=$S$13,F45=$T$9),C45,"")&amp;" "&amp;IF(AND(E46=$S$13,F46=$T$9),C46,"")&amp;" "&amp;IF(AND(E47=$S$13,F47=$T$9),C47,"")&amp;" "&amp;IF(AND(E48=$S$13,F48=$T$9),C48,"")&amp;" "&amp;IF(AND(E49=$S$13,F49=$T$9),C49,"")&amp;" "&amp;IF(AND(E50=$S$13,F50=$T$9),C50,"")&amp;" "&amp;IF(AND(E51=$S$13,F51=$T$9),C51,"")&amp;" "&amp;IF(AND(E52=$S$13,F52=$T$9),C52,"")&amp;" "&amp;IF(AND(E53=$S$13,F53=$T$9),C53,"")&amp;" "&amp;IF(AND(E54=$S$13,F54=$T$9),C54,"")&amp;" "&amp;IF(AND(E55=$S$13,F55=$T$9),C55,"")&amp;" "&amp;IF(AND(E56=$S$13,F56=$T$9),C56,"")&amp;" "&amp;IF(AND(E57=$S$13,F57=$T$9),C57,"")&amp;" "&amp;IF(AND(E58=$S$13,F58=$T$9),C58,"")&amp;" "&amp;IF(AND(E59=$S$13,F59=$T$9),C59,"")&amp;" "&amp;IF(AND(E60=$S$13,F60=$T$9),C60,"")&amp;" "&amp;IF(AND(E61=$S$13,F61=$T$9),C61,"")&amp;" "&amp;IF(AND(E62=$S$13,F62=$T$9),C62,"")&amp;" "&amp;IF(AND(E63=$S$13,F63=$T$9),C63,"")&amp;" "&amp;IF(AND(E64=$S$13,F64=$T$9),C64,"")&amp;" "&amp;IF(AND(E65=$S$13,F65=$T$9),C65,"")&amp;" "&amp;IF(AND(E66=$S$13,F66=$T$9),C66,"")&amp;" "&amp;IF(AND(E67=$S$13,F67=$T$9),C67,"")&amp;" "&amp;IF(AND(E68=$S$13,F68=$T$9),C68,"")&amp;" "&amp;IF(AND(E69=$S$13,F69=$T$9),C69,"")&amp;" "&amp;IF(AND(E70=$S$13,F70=$T$9),C70,"")&amp;" "&amp;IF(AND(E71=$S$13,F71=$T$9),C71,"")&amp;" "&amp;IF(AND(E72=$S$13,F72=$T$9),C72,"")&amp;" "&amp;IF(AND(E73=$S$13,F73=$T$9),C73,"")&amp;" "&amp;IF(AND(E74=$S$13,F74=$T$9),C74,"")&amp;" "&amp;IF(AND(E75=$S$13,F75=$T$9),C75,"")&amp;" "&amp;IF(AND(E76=$S$13,F76=$T$9),C76,"")&amp;" "&amp;IF(AND(E77=$S$13,F77=$T$9),C77,"")&amp;" "&amp;IF(AND(E78=$S$13,F78=$T$9),C78,"")&amp;" "&amp;IF(AND(E79=$S$13,F79=$T$9),C79,"")&amp;" "&amp;IF(AND(E80=$S$13,F80=$T$9),C80,"")&amp;" "&amp;IF(AND(E81=$S$13,F81=$T$9),C81,"")&amp;" "&amp;IF(AND(E82=$S$13,F82=$T$9),C82,"")&amp;" "&amp;IF(AND(E83=$S$13,F83=$T$9),C83,"")&amp;" "&amp;IF(AND(E84=$S$13,F84=$T$9),C84,"")&amp;" "&amp;IF(AND(E85=$S$13,F85=$T$9),C85,"")&amp;" "&amp;IF(AND(E86=$S$13,F86=$T$9),C86,"")&amp;" "&amp;IF(AND(E87=$S$13,F87=$T$9),C87,"")&amp;" "&amp;IF(AND(E88=$S$13,F88=$T$9),C88,"")&amp;" "&amp;IF(AND(E89=$S$13,F89=$T$9),C89,"")&amp;" "&amp;IF(AND(E90=$S$13,F90=$T$9),C90,"")&amp;" "&amp;IF(AND(E91=$S$13,F91=$T$9),C91,"")</f>
        <v xml:space="preserve">                                                                                 </v>
      </c>
      <c r="L13" s="29" t="str">
        <f>+IF(AND(E10=$S$13,F10=$U$9),C10,"")&amp;" "&amp;IF(AND(E11=$S$13,F11=$U$9),C11,"")&amp;" "&amp;IF(AND(E12=$S$13,F12=$U$9),C12,"")&amp;" "&amp;IF(AND(E13=$S$13,F13=$U$9),C13,"")&amp;" "&amp;IF(AND(E14=$S$13,F14=$U$9),C14,"")&amp;" "&amp;IF(AND(E15=$S$13,F15=$U$9),C15,"")&amp;" "&amp;IF(AND(E16=$S$13,F16=$U$9),C16,"")&amp;" "&amp;IF(AND(E17=$S$13,F17=$U$9),C17,"")&amp;" "&amp;IF(AND(E18=$S$13,F18=$U$9),C18,"")&amp;" "&amp;IF(AND(E19=$S$13,F19=$U$9),C19,"")&amp;" "&amp;IF(AND(E20=$S$13,F20=$U$9),C20,"")&amp;" "&amp;IF(AND(E21=$S$13,F21=$U$9),C21,"")&amp;" "&amp;IF(AND(E22=$S$13,F22=$U$9),C22,"")&amp;" "&amp;IF(AND(E23=$S$13,F23=$U$9),C23,"")&amp;" "&amp;IF(AND(E24=$S$13,F24=$U$9),C24,"")&amp;" "&amp;IF(AND(E25=$S$13,F25=$U$9),C25,"")&amp;" "&amp;IF(AND(E26=$S$13,F26=$U$9),C26,"")&amp;" "&amp;IF(AND(E27=$S$13,F27=$U$9),C27,"")&amp;" "&amp;IF(AND(E28=$S$13,F28=$U$9),C28,"")&amp;" "&amp;IF(AND(E29=$S$13,F29=$U$9),C29,"")&amp;" "&amp;IF(AND(E30=$S$13,F30=$U$9),C30,"")&amp;" "&amp;IF(AND(E31=$S$13,F31=$U$9),C31,"")&amp;" "&amp;IF(AND(E32=$S$13,F32=$U$9),C32,"")&amp;" "&amp;IF(AND(E33=$S$13,F33=$U$9),C33,"")&amp;" "&amp;IF(AND(E34=$S$13,F34=$U$9),C34,"")&amp;" "&amp;IF(AND(E35=$S$13,F35=$U$9),C35,"")&amp;" "&amp;IF(AND(E36=$S$13,F36=$U$9),C36,"")&amp;" "&amp;IF(AND(E37=$S$13,F37=$U$9),C37,"")&amp;" "&amp;IF(AND(E38=$S$13,F38=$U$9),C38,"")&amp;" "&amp;IF(AND(E39=$S$13,F39=$U$9),C39,"")&amp;" "&amp;IF(AND(E40=$S$13,F40=$U$9),C40,"")&amp;" "&amp;IF(AND(E41=$S$13,F41=$U$9),C41,"")&amp;" "&amp;IF(AND(E42=$S$13,F42=$U$9),C42,"")&amp;" "&amp;IF(AND(E43=$S$13,F43=$U$9),C43,"")&amp;" "&amp;IF(AND(E44=$S$13,F44=$U$9),C44,"")&amp;" "&amp;IF(AND(E45=$S$13,F45=$U$9),C45,"")&amp;" "&amp;IF(AND(E46=$S$13,F46=$U$9),C46,"")&amp;" "&amp;IF(AND(E47=$S$13,F47=$U$9),C47,"")&amp;" "&amp;IF(AND(E48=$S$13,F48=$U$9),C48,"")&amp;" "&amp;IF(AND(E49=$S$13,F49=$U$9),C49,"")&amp;" "&amp;IF(AND(E50=$S$13,F50=$U$9),C50,"")&amp;" "&amp;IF(AND(E51=$S$13,F51=$U$9),C51,"")&amp;" "&amp;IF(AND(E52=$S$13,F52=$U$9),C52,"")&amp;" "&amp;IF(AND(E53=$S$13,F53=$U$9),C53,"")&amp;" "&amp;IF(AND(E54=$S$13,F54=$U$9),C54,"")&amp;" "&amp;IF(AND(E55=$S$13,F55=$U$9),C55,"")&amp;" "&amp;IF(AND(E56=$S$13,F56=$U$9),C56,"")&amp;" "&amp;IF(AND(E57=$S$13,F57=$U$9),C57,"")&amp;" "&amp;IF(AND(E58=$S$13,F58=$U$9),C58,"")&amp;" "&amp;IF(AND(E59=$S$13,F59=$U$9),C59,"")&amp;" "&amp;IF(AND(E60=$S$13,F60=$U$9),C60,"")&amp;" "&amp;IF(AND(E61=$S$13,F61=$U$9),C61,"")&amp;" "&amp;IF(AND(E62=$S$13,F62=$U$9),C62,"")&amp;" "&amp;IF(AND(E63=$S$13,F63=$U$9),C63,"")&amp;" "&amp;IF(AND(E64=$S$13,F64=$U$9),C64,"")&amp;" "&amp;IF(AND(E65=$S$13,F65=$U$9),C65,"")&amp;" "&amp;IF(AND(E66=$S$13,F66=$U$9),C66,"")&amp;" "&amp;IF(AND(E67=$S$13,F67=$U$9),C67,"")&amp;" "&amp;IF(AND(E68=$S$13,F68=$U$9),C68,"")&amp;" "&amp;IF(AND(E69=$S$13,F69=$U$9),C69,"")&amp;" "&amp;IF(AND(E70=$S$13,F70=$U$9),C70,"")&amp;" "&amp;IF(AND(E71=$S$13,F71=$U$9),C71,"")&amp;" "&amp;IF(AND(E72=$S$13,F72=$U$9),C72,"")&amp;" "&amp;IF(AND(E73=$S$13,F73=$U$9),C73,"")&amp;" "&amp;IF(AND(E74=$S$13,F74=$U$9),C74,"")&amp;" "&amp;IF(AND(E75=$S$13,F75=$U$9),C75,"")&amp;" "&amp;IF(AND(E76=$S$13,F76=$U$9),C76,"")&amp;" "&amp;IF(AND(E77=$S$13,F77=$U$9),C77,"")&amp;" "&amp;IF(AND(E78=$S$13,F78=$U$9),C78,"")&amp;" "&amp;IF(AND(E79=$S$13,F79=$U$9),C79,"")&amp;" "&amp;IF(AND(E80=$S$13,F80=$U$9),C80,"")&amp;" "&amp;IF(AND(E81=$S$13,F81=$U$9),C81,"")&amp;" "&amp;IF(AND(E82=$S$13,F82=$U$9),C82,"")&amp;" "&amp;IF(AND(E83=$S$13,F83=$U$9),C83,"")&amp;" "&amp;IF(AND(E84=$S$13,F84=$U$9),C84,"")&amp;" "&amp;IF(AND(E85=$S$13,F85=$U$9),C85,"")&amp;" "&amp;IF(AND(E86=$S$13,F86=$U$9),C86,"")&amp;" "&amp;IF(AND(E87=$S$13,F87=$U$9),C87,"")&amp;" "&amp;IF(AND(E88=$S$13,F88=$U$9),C88,"")&amp;" "&amp;IF(AND(E89=$S$13,F89=$U$9),C89,"")&amp;" "&amp;IF(AND(E90=$S$13,F90=$U$9),C90,"")&amp;" "&amp;IF(AND(E91=$S$13,F91=$U$9),C91,"")</f>
        <v xml:space="preserve">                                                                                 </v>
      </c>
      <c r="M13" s="29" t="str">
        <f>+IF(AND(E10=$S$13,F10=$V$9),C10,"")&amp;" "&amp;IF(AND(E11=$S$13,F11=$V$9),C11,"")&amp;" "&amp;IF(AND(E12=$S$13,F12=$V$9),C12,"")&amp;" "&amp;IF(AND(E13=$S$13,F13=$V$9),C13,"")&amp;" "&amp;IF(AND(E14=$S$13,F14=$V$9),C14,"")&amp;" "&amp;IF(AND(E15=$S$13,F15=$V$9),C15,"")&amp;" "&amp;IF(AND(E16=$S$13,F16=$V$9),C16,"")&amp;" "&amp;IF(AND(E17=$S$13,F17=$V$9),C17,"")&amp;" "&amp;IF(AND(E18=$S$13,F18=$V$9),C18,"")&amp;" "&amp;IF(AND(E19=$S$13,F19=$V$9),C19,"")&amp;" "&amp;IF(AND(E20=$S$13,F20=$V$9),C20,"")&amp;" "&amp;IF(AND(E21=$S$13,F21=$V$9),C21,"")&amp;" "&amp;IF(AND(E22=$S$13,F22=$V$9),C22,"")&amp;" "&amp;IF(AND(E23=$S$13,F23=$V$9),C23,"")&amp;" "&amp;IF(AND(E24=$S$13,F24=$V$9),C24,"")&amp;" "&amp;IF(AND(E25=$S$13,F25=$V$9),C25,"")&amp;" "&amp;IF(AND(E26=$S$13,F26=$V$9),C26,"")&amp;" "&amp;IF(AND(E27=$S$13,F27=$V$9),C27,"")&amp;" "&amp;IF(AND(E28=$S$13,F28=$V$9),C28,"")&amp;" "&amp;IF(AND(E29=$S$13,F29=$V$9),C29,"")&amp;" "&amp;IF(AND(E30=$S$13,F30=$V$9),C30,"")&amp;" "&amp;IF(AND(E31=$S$13,F31=$V$9),C31,"")&amp;" "&amp;IF(AND(E32=$S$13,F32=$V$9),C32,"")&amp;" "&amp;IF(AND(E33=$S$13,F33=$V$9),C33,"")&amp;" "&amp;IF(AND(E34=$S$13,F34=$V$9),C34,"")&amp;" "&amp;IF(AND(E35=$S$13,F35=$V$9),C35,"")&amp;" "&amp;IF(AND(E36=$S$13,F36=$V$9),C36,"")&amp;" "&amp;IF(AND(E37=$S$13,F37=$V$9),C37,"")&amp;" "&amp;IF(AND(E38=$S$13,F38=$V$9),C38,"")&amp;" "&amp;IF(AND(E39=$S$13,F39=$V$9),C39,"")&amp;" "&amp;IF(AND(E40=$S$13,F40=$V$9),C40,"")&amp;" "&amp;IF(AND(E41=$S$13,F41=$V$9),C41,"")&amp;" "&amp;IF(AND(E42=$S$13,F42=$V$9),C42,"")&amp;" "&amp;IF(AND(E43=$S$13,F43=$V$9),C43,"")&amp;" "&amp;IF(AND(E44=$S$13,F44=$V$9),C44,"")&amp;" "&amp;IF(AND(E45=$S$13,F45=$V$9),C45,"")&amp;" "&amp;IF(AND(E46=$S$13,F46=$V$9),C46,"")&amp;" "&amp;IF(AND(E47=$S$13,F47=$V$9),C47,"")&amp;" "&amp;IF(AND(E48=$S$13,F48=$V$9),C48,"")&amp;" "&amp;IF(AND(E49=$S$13,F49=$V$9),C49,"")&amp;" "&amp;IF(AND(E50=$S$13,F50=$V$9),C50,"")&amp;" "&amp;IF(AND(E51=$S$13,F51=$V$9),C51,"")&amp;" "&amp;IF(AND(E52=$S$13,F52=$V$9),C52,"")&amp;" "&amp;IF(AND(E53=$S$13,F53=$V$9),C53,"")&amp;" "&amp;IF(AND(E54=$S$13,F54=$V$9),C54,"")&amp;" "&amp;IF(AND(E55=$S$13,F55=$V$9),C55,"")&amp;" "&amp;IF(AND(E56=$S$13,F56=$V$9),C56,"")&amp;" "&amp;IF(AND(E57=$S$13,F57=$V$9),C57,"")&amp;" "&amp;IF(AND(E58=$S$13,F58=$V$9),C58,"")&amp;" "&amp;IF(AND(E59=$S$13,F59=$V$9),C59,"")&amp;" "&amp;IF(AND(E60=$S$13,F60=$V$9),C60,"")&amp;" "&amp;IF(AND(E61=$S$13,F61=$V$9),C61,"")&amp;" "&amp;IF(AND(E62=$S$13,F62=$V$9),C62,"")&amp;" "&amp;IF(AND(E63=$S$13,F63=$V$9),C63,"")&amp;" "&amp;IF(AND(E64=$S$13,F64=$V$9),C64,"")&amp;" "&amp;IF(AND(E65=$S$13,F65=$V$9),C65,"")&amp;" "&amp;IF(AND(E66=$S$13,F66=$V$9),C66,"")&amp;" "&amp;IF(AND(E67=$S$13,F67=$V$9),C67,"")&amp;" "&amp;IF(AND(E68=$S$13,F68=$V$9),C68,"")&amp;" "&amp;IF(AND(E69=$S$13,F69=$V$9),C69,"")&amp;" "&amp;IF(AND(E70=$S$13,F70=$V$9),C70,"")&amp;" "&amp;IF(AND(E71=$S$13,F71=$V$9),C71,"")&amp;" "&amp;IF(AND(E72=$S$13,F72=$V$9),C72,"")&amp;" "&amp;IF(AND(E73=$S$13,F73=$V$9),C73,"")&amp;" "&amp;IF(AND(E74=$S$13,F74=$V$9),C74,"")&amp;" "&amp;IF(AND(E75=$S$13,F75=$V$9),C75,"")&amp;" "&amp;IF(AND(E76=$S$13,F76=$V$9),C76,"")&amp;" "&amp;IF(AND(E77=$S$13,F77=$V$9),C77,"")&amp;" "&amp;IF(AND(E78=$S$13,F78=$V$9),C78,"")&amp;" "&amp;IF(AND(E79=$S$13,F79=$V$9),C79,"")&amp;" "&amp;IF(AND(E80=$S$13,F80=$V$9),C80,"")&amp;" "&amp;IF(AND(E81=$S$13,F81=$V$9),C81,"")&amp;" "&amp;IF(AND(E82=$S$13,F82=$V$9),C82,"")&amp;" "&amp;IF(AND(E83=$S$13,F83=$V$9),C83,"")&amp;" "&amp;IF(AND(E84=$S$13,F84=$V$9),C84,"")&amp;" "&amp;IF(AND(E85=$S$13,F85=$V$9),C85,"")&amp;" "&amp;IF(AND(E86=$S$13,F86=$V$9),C86,"")&amp;" "&amp;IF(AND(E87=$S$13,F87=$V$9),C87,"")&amp;" "&amp;IF(AND(E88=$S$13,F88=$V$9),C88,"")&amp;" "&amp;IF(AND(E89=$S$13,F89=$V$9),C89,"")&amp;" "&amp;IF(AND(E90=$S$13,F90=$V$9),C90,"")&amp;" "&amp;IF(AND(E91=$S$13,F91=$V$9),C91,"")</f>
        <v xml:space="preserve">                                                                                 </v>
      </c>
      <c r="N13" s="27" t="str">
        <f>+IF(AND(E10=$S$13,F10=$W$9),C10,"")&amp;" "&amp;IF(AND(E11=$S$13,F11=$W$9),C11,"")&amp;" "&amp;IF(AND(E12=$S$13,F12=$W$9),C12,"")&amp;" "&amp;IF(AND(E13=$S$13,F13=$W$9),C13,"")&amp;" "&amp;IF(AND(E14=$S$13,F14=$W$9),C14,"")&amp;" "&amp;IF(AND(E15=$S$13,F15=$W$9),C15,"")&amp;" "&amp;IF(AND(E16=$S$13,F16=$W$9),C16,"")&amp;" "&amp;IF(AND(E17=$S$13,F17=$W$9),C17,"")&amp;" "&amp;IF(AND(E18=$S$13,F18=$W$9),C18,"")&amp;" "&amp;IF(AND(E19=$S$13,F19=$W$9),C19,"")&amp;" "&amp;IF(AND(E20=$S$13,F20=$W$9),C20,"")&amp;" "&amp;IF(AND(E21=$S$13,F21=$W$9),C21,"")&amp;" "&amp;IF(AND(E22=$S$13,F22=$W$9),C22,"")&amp;" "&amp;IF(AND(E23=$S$13,F23=$W$9),C23,"")&amp;" "&amp;IF(AND(E24=$S$13,F24=$W$9),C24,"")&amp;" "&amp;IF(AND(E25=$S$13,F25=$W$9),C25,"")&amp;" "&amp;IF(AND(E26=$S$13,F26=$W$9),C26,"")&amp;" "&amp;IF(AND(E27=$S$13,F27=$W$9),C27,"")&amp;" "&amp;IF(AND(E28=$S$13,F28=$W$9),C28,"")&amp;" "&amp;IF(AND(E29=$S$13,F29=$W$9),C29,"")&amp;" "&amp;IF(AND(E30=$S$13,F30=$W$9),C30,"")&amp;" "&amp;IF(AND(E31=$S$13,F31=$W$9),C31,"")&amp;" "&amp;IF(AND(E32=$S$13,F32=$W$9),C32,"")&amp;" "&amp;IF(AND(E33=$S$13,F33=$W$9),C33,"")&amp;" "&amp;IF(AND(E34=$S$13,F34=$W$9),C34,"")&amp;" "&amp;IF(AND(E35=$S$13,F35=$W$9),C35,"")&amp;" "&amp;IF(AND(E36=$S$13,F36=$W$9),C36,"")&amp;" "&amp;IF(AND(E37=$S$13,F37=$W$9),C37,"")&amp;" "&amp;IF(AND(E38=$S$13,F38=$W$9),C38,"")&amp;" "&amp;IF(AND(E39=$S$13,F39=$W$9),C39,"")&amp;" "&amp;IF(AND(E40=$S$13,F40=$W$9),C40,"")&amp;" "&amp;IF(AND(E41=$S$13,F41=$W$9),C41,"")&amp;" "&amp;IF(AND(E42=$S$13,F42=$W$9),C42,"")&amp;" "&amp;IF(AND(E43=$S$13,F43=$W$9),C43,"")&amp;" "&amp;IF(AND(E44=$S$13,F44=$W$9),C44,"")&amp;" "&amp;IF(AND(E45=$S$13,F45=$W$9),C45,"")&amp;" "&amp;IF(AND(E46=$S$13,F46=$W$9),C46,"")&amp;" "&amp;IF(AND(E47=$S$13,F47=$W$9),C47,"")&amp;" "&amp;IF(AND(E48=$S$13,F48=$W$9),C48,"")&amp;" "&amp;IF(AND(E49=$S$13,F49=$W$9),C49,"")&amp;" "&amp;IF(AND(E50=$S$13,F50=$W$9),C50,"")&amp;" "&amp;IF(AND(E51=$S$13,F51=$W$9),C51,"")&amp;" "&amp;IF(AND(E52=$S$13,F52=$W$9),C52,"")&amp;" "&amp;IF(AND(E53=$S$13,F53=$W$9),C53,"")&amp;" "&amp;IF(AND(E54=$S$13,F54=$W$9),C54,"")&amp;" "&amp;IF(AND(E55=$S$13,F55=$W$9),C55,"")&amp;" "&amp;IF(AND(E56=$S$13,F56=$W$9),C56,"")&amp;" "&amp;IF(AND(E57=$S$13,F57=$W$9),C57,"")&amp;" "&amp;IF(AND(E58=$S$13,F58=$W$9),C58,"")&amp;" "&amp;IF(AND(E59=$S$13,F59=$W$9),C59,"")&amp;" "&amp;IF(AND(E60=$S$13,F60=$W$9),C60,"")&amp;" "&amp;IF(AND(E61=$S$13,F61=$W$9),C61,"")&amp;" "&amp;IF(AND(E62=$S$13,F62=$W$9),C62,"")&amp;" "&amp;IF(AND(E63=$S$13,F63=$W$9),C63,"")&amp;" "&amp;IF(AND(E64=$S$13,F64=$W$9),C64,"")&amp;" "&amp;IF(AND(E65=$S$13,F65=$W$9),C65,"")&amp;" "&amp;IF(AND(E66=$S$13,F66=$W$9),C66,"")&amp;" "&amp;IF(AND(E67=$S$13,F67=$W$9),C67,"")&amp;" "&amp;IF(AND(E68=$S$13,F68=$W$9),C68,"")&amp;" "&amp;IF(AND(E69=$S$13,F69=$W$9),C69,"")&amp;" "&amp;IF(AND(E70=$S$13,F70=$W$9),C70,"")&amp;" "&amp;IF(AND(E71=$S$13,F71=$W$9),C71,"")&amp;" "&amp;IF(AND(E72=$S$13,F72=$W$9),C72,"")&amp;" "&amp;IF(AND(E73=$S$13,F73=$W$9),C73,"")&amp;" "&amp;IF(AND(E74=$S$13,F74=$W$9),C74,"")&amp;" "&amp;IF(AND(E75=$S$13,F75=$W$9),C75,"")&amp;" "&amp;IF(AND(E76=$S$13,F76=$W$9),C76,"")&amp;" "&amp;IF(AND(E77=$S$13,F77=$W$9),C77,"")&amp;" "&amp;IF(AND(E78=$S$13,F78=$W$9),C78,"")&amp;" "&amp;IF(AND(E79=$S$13,F79=$W$9),C79,"")&amp;" "&amp;IF(AND(E80=$S$13,F80=$W$9),C80,"")&amp;" "&amp;IF(AND(E81=$S$13,F81=$W$9),C81,"")&amp;" "&amp;IF(AND(E82=$S$13,F82=$W$9),C82,"")&amp;" "&amp;IF(AND(E83=$S$13,F83=$W$9),C83,"")&amp;" "&amp;IF(AND(E84=$S$13,F84=$W$9),C84,"")&amp;" "&amp;IF(AND(E85=$S$13,F85=$W$9),C85,"")&amp;" "&amp;IF(AND(E86=$S$13,F86=$W$9),C86,"")&amp;" "&amp;IF(AND(E87=$S$13,F87=$W$9),C87,"")&amp;" "&amp;IF(AND(E88=$S$13,F88=$W$9),C88,"")&amp;" "&amp;IF(AND(E89=$S$13,F89=$W$9),C89,"")&amp;" "&amp;IF(AND(E90=$S$13,F90=$W$9),C90,"")&amp;" "&amp;IF(AND(E91=$S$13,F91=$W$9),C91,"")</f>
        <v xml:space="preserve">                                                                                 </v>
      </c>
      <c r="O13" s="28" t="str">
        <f>+IF(AND(E10=$S$13,F10=$X$9),C10,"")&amp;" "&amp;IF(AND(E11=$S$13,F11=$X$9),C11,"")&amp;" "&amp;IF(AND(E12=$S$13,F12=$X$9),C12,"")&amp;" "&amp;IF(AND(E13=$S$13,F13=$X$9),C13,"")&amp;" "&amp;IF(AND(E14=$S$13,F14=$X$9),C14,"")&amp;" "&amp;IF(AND(E15=$S$13,F15=$X$9),C15,"")&amp;" "&amp;IF(AND(E16=$S$13,F16=$X$9),C16,"")&amp;" "&amp;IF(AND(E17=$S$13,F17=$X$9),C17,"")&amp;" "&amp;IF(AND(E18=$S$13,F18=$X$9),C18,"")&amp;" "&amp;IF(AND(E19=$S$13,F19=$X$9),C19,"")&amp;" "&amp;IF(AND(E20=$S$13,F20=$X$9),C20,"")&amp;" "&amp;IF(AND(E21=$S$13,F21=$X$9),C21,"")&amp;" "&amp;IF(AND(E22=$S$13,F22=$X$9),C22,"")&amp;" "&amp;IF(AND(E23=$S$13,F23=$X$9),C23,"")&amp;" "&amp;IF(AND(E24=$S$13,F24=$X$9),C24,"")&amp;" "&amp;IF(AND(E25=$S$13,F25=$X$9),C25,"")&amp;" "&amp;IF(AND(E26=$S$13,F26=$X$9),C26,"")&amp;" "&amp;IF(AND(E27=$S$13,F27=$X$9),C27,"")&amp;" "&amp;IF(AND(E28=$S$13,F28=$X$9),C28,"")&amp;" "&amp;IF(AND(E29=$S$13,F29=$X$9),C29,"")&amp;" "&amp;IF(AND(E30=$S$13,F30=$X$9),C30,"")&amp;" "&amp;IF(AND(E31=$S$13,F31=$X$9),C31,"")&amp;" "&amp;IF(AND(E32=$S$13,F32=$X$9),C32,"")&amp;" "&amp;IF(AND(E33=$S$13,F33=$X$9),C33,"")&amp;" "&amp;IF(AND(E34=$S$13,F34=$X$9),C34,"")&amp;" "&amp;IF(AND(E35=$S$13,F35=$X$9),C35,"")&amp;" "&amp;IF(AND(E36=$S$13,F36=$X$9),C36,"")&amp;" "&amp;IF(AND(E37=$S$13,F37=$X$9),C37,"")&amp;" "&amp;IF(AND(E38=$S$13,F38=$X$9),C38,"")&amp;" "&amp;IF(AND(E39=$S$13,F39=$X$9),C39,"")&amp;" "&amp;IF(AND(E40=$S$13,F40=$X$9),C40,"")&amp;" "&amp;IF(AND(E41=$S$13,F41=$X$9),C41,"")&amp;" "&amp;IF(AND(E42=$S$13,F42=$X$9),C42,"")&amp;" "&amp;IF(AND(E43=$S$13,F43=$X$9),C43,"")&amp;" "&amp;IF(AND(E44=$S$13,F44=$X$9),C44,"")&amp;" "&amp;IF(AND(E45=$S$13,F45=$X$9),C45,"")&amp;" "&amp;IF(AND(E46=$S$13,F46=$X$9),C46,"")&amp;" "&amp;IF(AND(E47=$S$13,F47=$X$9),C47,"")&amp;" "&amp;IF(AND(E48=$S$13,F48=$X$9),C48,"")&amp;" "&amp;IF(AND(E49=$S$13,F49=$X$9),C49,"")&amp;" "&amp;IF(AND(E50=$S$13,F50=$X$9),C50,"")&amp;" "&amp;IF(AND(E51=$S$13,F51=$X$9),C51,"")&amp;" "&amp;IF(AND(E52=$S$13,F52=$X$9),C52,"")&amp;" "&amp;IF(AND(E53=$S$13,F53=$X$9),C53,"")&amp;" "&amp;IF(AND(E54=$S$13,F54=$X$9),C54,"")&amp;" "&amp;IF(AND(E55=$S$13,F55=$X$9),C55,"")&amp;" "&amp;IF(AND(E56=$S$13,F56=$X$9),C56,"")&amp;" "&amp;IF(AND(E57=$S$13,F57=$X$9),C57,"")&amp;" "&amp;IF(AND(E58=$S$13,F58=$X$9),C58,"")&amp;" "&amp;IF(AND(E59=$S$13,F59=$X$9),C59,"")&amp;" "&amp;IF(AND(E60=$S$13,F60=$X$9),C60,"")&amp;" "&amp;IF(AND(E61=$S$13,F61=$X$9),C61,"")&amp;" "&amp;IF(AND(E62=$S$13,F62=$X$9),C62,"")&amp;" "&amp;IF(AND(E63=$S$13,F63=$X$9),C63,"")&amp;" "&amp;IF(AND(E64=$S$13,F64=$X$9),C64,"")&amp;" "&amp;IF(AND(E65=$S$13,F65=$X$9),C65,"")&amp;" "&amp;IF(AND(E66=$S$13,F66=$X$9),C66,"")&amp;" "&amp;IF(AND(E67=$S$13,F67=$X$9),C67,"")&amp;" "&amp;IF(AND(E68=$S$13,F68=$X$9),C68,"")&amp;" "&amp;IF(AND(E69=$S$13,F69=$X$9),C69,"")&amp;" "&amp;IF(AND(E70=$S$13,F70=$X$9),C70,"")&amp;" "&amp;IF(AND(E71=$S$13,F71=$X$9),C71,"")&amp;" "&amp;IF(AND(E72=$S$13,F72=$X$9),C72,"")&amp;" "&amp;IF(AND(E73=$S$13,F73=$X$9),C73,"")&amp;" "&amp;IF(AND(E74=$S$13,F74=$X$9),C74,"")&amp;" "&amp;IF(AND(E75=$S$13,F75=$X$9),C75,"")&amp;" "&amp;IF(AND(E76=$S$13,F76=$X$9),C76,"")&amp;" "&amp;IF(AND(E77=$S$13,F77=$X$9),C77,"")&amp;" "&amp;IF(AND(E78=$S$13,F78=$X$9),C78,"")&amp;" "&amp;IF(AND(E79=$S$13,F79=$X$9),C79,"")&amp;" "&amp;IF(AND(E80=$S$13,F80=$X$9),C80,"")&amp;" "&amp;IF(AND(E81=$S$13,F81=$X$9),C81,"")&amp;" "&amp;IF(AND(E82=$S$13,F82=$X$9),C82,"")&amp;" "&amp;IF(AND(E83=$S$13,F83=$X$9),C83,"")&amp;" "&amp;IF(AND(E84=$S$13,F84=$X$9),C84,"")&amp;" "&amp;IF(AND(E85=$S$13,F85=$X$9),C85,"")&amp;" "&amp;IF(AND(E86=$S$13,F86=$X$9),C86,"")&amp;" "&amp;IF(AND(E87=$S$13,F87=$X$9),C87,"")&amp;" "&amp;IF(AND(E88=$S$13,F88=$X$9),C88,"")&amp;" "&amp;IF(AND(E89=$S$13,F89=$X$9),C89,"")&amp;" "&amp;IF(AND(E90=$S$13,F90=$X$9),C90,"")&amp;" "&amp;IF(AND(E91=$S$13,F91=$X$9),C91,"")</f>
        <v xml:space="preserve">                                                                                 </v>
      </c>
      <c r="P13" s="62"/>
      <c r="Q13" s="596"/>
      <c r="R13" s="43">
        <v>0.4</v>
      </c>
      <c r="S13" s="41" t="s">
        <v>112</v>
      </c>
      <c r="T13" s="30" t="s">
        <v>121</v>
      </c>
      <c r="U13" s="29" t="s">
        <v>67</v>
      </c>
      <c r="V13" s="29" t="s">
        <v>67</v>
      </c>
      <c r="W13" s="27" t="s">
        <v>115</v>
      </c>
      <c r="X13" s="28" t="s">
        <v>113</v>
      </c>
    </row>
    <row r="14" spans="1:24" ht="150" hidden="1" customHeight="1" thickBot="1" x14ac:dyDescent="0.4">
      <c r="A14" s="146" t="str">
        <f>'1. Identificación'!D32</f>
        <v>Construcción de vivienda</v>
      </c>
      <c r="B14" s="137">
        <f>'1. Identificación'!F32</f>
        <v>0</v>
      </c>
      <c r="C14" s="138">
        <f>'1. Identificación'!A32</f>
        <v>5</v>
      </c>
      <c r="D14" s="140" t="str">
        <f>'1. Identificación'!N32</f>
        <v xml:space="preserve">Posibilidad de pérdida Económica y Reputacional Por cambios a la política pública de vivienda del Gobierno Nacional  Debido a:
1. Cambios de instrumentos de medición para el otorgamiento de los subsidios de vivienda, debido a nuevas  directrices por parte del Gobierno Nacional.
2. Desconocimiento de la normatividad en contratación estatal.
</v>
      </c>
      <c r="E14" s="99" t="str">
        <f>'2. Prob. Impacto'!I15</f>
        <v>Media</v>
      </c>
      <c r="F14" s="99" t="str">
        <f>'2. Prob. Impacto'!Q15</f>
        <v>Moderado</v>
      </c>
      <c r="G14" s="141" t="str">
        <f t="shared" si="0"/>
        <v>Moderado</v>
      </c>
      <c r="H14" s="62"/>
      <c r="I14" s="595"/>
      <c r="J14" s="31" t="s">
        <v>114</v>
      </c>
      <c r="K14" s="32" t="str">
        <f>+IF(AND(E10=$S$14,F10=$T$9),C10,"")&amp;" "&amp;IF(AND(E11=$S$14,F11=$T$9),C11,"")&amp;" "&amp;IF(AND(E12=$S$14,F12=$T$9),C12,"")&amp;" "&amp;IF(AND(E13=$S$14,F13=$T$9),C13,"")&amp;" "&amp;IF(AND(E14=$S$14,F14=$T$9),C14,"")&amp;" "&amp;IF(AND(E15=$S$14,F15=$T$9),C15,"")&amp;" "&amp;IF(AND(E16=$S$14,F16=$T$9),C16,"")&amp;" "&amp;IF(AND(E17=$S$14,F17=$T$9),C17,"")&amp;" "&amp;IF(AND(E18=$S$14,F18=$T$9),C18,"")&amp;" "&amp;IF(AND(E19=$S$14,F19=$T$9),C19,"")&amp;" "&amp;IF(AND(E20=$S$14,F20=$T$9),C20,"")&amp;" "&amp;IF(AND(E21=$S$14,F21=$T$9),C21,"")&amp;" "&amp;IF(AND(E22=$S$14,F22=$T$9),C22,"")&amp;" "&amp;IF(AND(E23=$S$14,F23=$T$9),C23,"")&amp;" "&amp;IF(AND(E24=$S$14,F24=$T$9),C24,"")&amp;" "&amp;IF(AND(E25=$S$14,F25=$T$9),C25,"")&amp;" "&amp;IF(AND(E26=$S$14,F26=$T$9),C26,"")&amp;" "&amp;IF(AND(E27=$S$14,F27=$T$9),C27,"")&amp;" "&amp;IF(AND(E28=$S$14,F28=$T$9),C28,"")&amp;" "&amp;IF(AND(E29=$S$14,F29=$T$9),C29,"")&amp;" "&amp;IF(AND(E30=$S$14,F30=$T$9),C30,"")&amp;" "&amp;IF(AND(E31=$S$14,F31=$T$9),C31,"")&amp;" "&amp;IF(AND(E32=$S$14,F32=$T$9),C32,"")&amp;" "&amp;IF(AND(E33=$S$14,F33=$T$9),C33,"")&amp;" "&amp;IF(AND(E34=$S$14,F34=$T$9),C34,"")&amp;" "&amp;IF(AND(E35=$S$14,F35=$T$9),C35,"")&amp;" "&amp;IF(AND(E36=$S$14,F36=$T$9),C36,"")&amp;" "&amp;IF(AND(E37=$S$14,F37=$T$9),C37,"")&amp;" "&amp;IF(AND(E38=$S$14,F38=$T$9),C38,"")&amp;" "&amp;IF(AND(E39=$S$14,F39=$T$9),C39,"")&amp;" "&amp;IF(AND(E40=$S$14,F40=$T$9),C40,"")&amp;" "&amp;IF(AND(E41=$S$14,F41=$T$9),C41,"")&amp;" "&amp;IF(AND(E42=$S$14,F42=$T$9),C42,"")&amp;" "&amp;IF(AND(E43=$S$14,F43=$T$9),C43,"")&amp;" "&amp;IF(AND(E44=$S$14,F44=$T$9),C44,"")&amp;" "&amp;IF(AND(E45=$S$14,F45=$T$9),C45,"")&amp;" "&amp;IF(AND(E46=$S$14,F46=$T$9),C46,"")&amp;" "&amp;IF(AND(E47=$S$14,F47=$T$9),C47,"")&amp;" "&amp;IF(AND(E48=$S$14,F48=$T$9),C48,"")&amp;" "&amp;IF(AND(E49=$S$14,F49=$T$9),C49,"")&amp;" "&amp;IF(AND(E50=$S$14,F50=$T$9),C50,"")&amp;" "&amp;IF(AND(E51=$S$14,F51=$T$9),C51,"")&amp;" "&amp;IF(AND(E52=$S$14,F52=$T$9),C52,"")&amp;" "&amp;IF(AND(E53=$S$14,F53=$T$9),C53,"")&amp;" "&amp;IF(AND(E54=$S$14,F54=$T$9),C54,"")&amp;" "&amp;IF(AND(E55=$S$14,F55=$T$9),C55,"")&amp;" "&amp;IF(AND(E56=$S$14,F56=$T$9),C56,"")&amp;" "&amp;IF(AND(E57=$S$14,F57=$T$9),C57,"")&amp;" "&amp;IF(AND(E58=$S$14,F58=$T$9),C58,"")&amp;" "&amp;IF(AND(E59=$S$14,F59=$T$9),C59,"")&amp;" "&amp;IF(AND(E60=$S$14,F60=$T$9),C60,"")&amp;" "&amp;IF(AND(E61=$S$14,F61=$T$9),C61,"")&amp;" "&amp;IF(AND(E62=$S$14,F62=$T$9),C62,"")&amp;" "&amp;IF(AND(E63=$S$14,F63=$T$9),C63,"")&amp;" "&amp;IF(AND(E64=$S$14,F64=$T$9),C64,"")&amp;" "&amp;IF(AND(E65=$S$14,F65=$T$9),C65,"")&amp;" "&amp;IF(AND(E66=$S$14,F66=$T$9),C66,"")&amp;" "&amp;IF(AND(E67=$S$14,F67=$T$9),C67,"")&amp;" "&amp;IF(AND(E68=$S$14,F68=$T$9),C68,"")&amp;" "&amp;IF(AND(E69=$S$14,F69=$T$9),C69,"")&amp;" "&amp;IF(AND(E70=$S$14,F70=$T$9),C70,"")&amp;" "&amp;IF(AND(E71=$S$14,F71=$T$9),C71,"")&amp;" "&amp;IF(AND(E72=$S$14,F72=$T$9),C72,"")&amp;" "&amp;IF(AND(E73=$S$14,F73=$T$9),C73,"")&amp;" "&amp;IF(AND(E74=$S$14,F74=$T$9),C74,"")&amp;" "&amp;IF(AND(E75=$S$14,F75=$T$9),C75,"")&amp;" "&amp;IF(AND(E76=$S$14,F76=$T$9),C76,"")&amp;" "&amp;IF(AND(E77=$S$14,F77=$T$9),C77,"")&amp;" "&amp;IF(AND(E78=$S$14,F78=$T$9),C78,"")&amp;" "&amp;IF(AND(E79=$S$14,F79=$T$9),C79,"")&amp;" "&amp;IF(AND(E80=$S$14,F80=$T$9),C80,"")&amp;" "&amp;IF(AND(E81=$S$14,F81=$T$9),C81,"")&amp;" "&amp;IF(AND(E82=$S$14,F82=$T$9),C82,"")&amp;" "&amp;IF(AND(E83=$S$14,F83=$T$9),C83,"")&amp;" "&amp;IF(AND(E84=$S$14,F84=$T$9),C84,"")&amp;" "&amp;IF(AND(E85=$S$14,F85=$T$9),C85,"")&amp;" "&amp;IF(AND(E86=$S$14,F86=$T$9),C86,"")&amp;" "&amp;IF(AND(E87=$S$14,F87=$T$9),C87,"")&amp;" "&amp;IF(AND(E88=$S$14,F88=$T$9),C88,"")&amp;" "&amp;IF(AND(E89=$S$14,F89=$T$9),C89,"")&amp;" "&amp;IF(AND(E90=$S$14,F90=$T$9),C90,"")&amp;" "&amp;IF(AND(E91=$S$14,F91=$T$9),C91,"")</f>
        <v xml:space="preserve">                                                                                 </v>
      </c>
      <c r="L14" s="32" t="str">
        <f>+IF(AND(E10=$S$14,F10=$U$9),C10,"")&amp;" "&amp;IF(AND(E11=$S$14,F11=$U$9),C11,"")&amp;" "&amp;IF(AND(E12=$S$14,F12=$U$9),C12,"")&amp;" "&amp;IF(AND(E13=$S$14,F13=$U$9),C13,"")&amp;" "&amp;IF(AND(E14=$S$14,F14=$U$9),C14,"")&amp;" "&amp;IF(AND(E15=$S$14,F15=$U$9),C15,"")&amp;" "&amp;IF(AND(E16=$S$14,F16=$U$9),C16,"")&amp;" "&amp;IF(AND(E17=$S$14,F17=$U$9),C17,"")&amp;" "&amp;IF(AND(E18=$S$14,F18=$U$9),C18,"")&amp;" "&amp;IF(AND(E19=$S$14,F19=$U$9),C19,"")&amp;" "&amp;IF(AND(E20=$S$14,F20=$U$9),C20,"")&amp;" "&amp;IF(AND(E21=$S$14,F21=$U$9),C21,"")&amp;" "&amp;IF(AND(E22=$S$14,F22=$U$9),C22,"")&amp;" "&amp;IF(AND(E23=$S$14,F23=$U$9),C23,"")&amp;" "&amp;IF(AND(E24=$S$14,F24=$U$9),C24,"")&amp;" "&amp;IF(AND(E25=$S$14,F25=$U$9),C25,"")&amp;" "&amp;IF(AND(E26=$S$14,F26=$U$9),C26,"")&amp;" "&amp;IF(AND(E27=$S$14,F27=$U$9),C27,"")&amp;" "&amp;IF(AND(E28=$S$14,F28=$U$9),C28,"")&amp;" "&amp;IF(AND(E29=$S$14,F29=$U$9),C29,"")&amp;" "&amp;IF(AND(E30=$S$14,F30=$U$9),C30,"")&amp;" "&amp;IF(AND(E31=$S$14,F31=$U$9),C31,"")&amp;" "&amp;IF(AND(E32=$S$14,F32=$U$9),C32,"")&amp;" "&amp;IF(AND(E33=$S$14,F33=$U$9),C33,"")&amp;" "&amp;IF(AND(E34=$S$14,F34=$U$9),C34,"")&amp;" "&amp;IF(AND(E35=$S$14,F35=$U$9),C35,"")&amp;" "&amp;IF(AND(E36=$S$14,F36=$U$9),C36,"")&amp;" "&amp;IF(AND(E37=$S$14,F37=$U$9),C37,"")&amp;" "&amp;IF(AND(E38=$S$14,F38=$U$9),C38,"")&amp;" "&amp;IF(AND(E39=$S$14,F39=$U$9),C39,"")&amp;" "&amp;IF(AND(E40=$S$14,F40=$U$9),C40,"")&amp;" "&amp;IF(AND(E41=$S$14,F41=$U$9),C41,"")&amp;" "&amp;IF(AND(E42=$S$14,F42=$U$9),C42,"")&amp;" "&amp;IF(AND(E43=$S$14,F43=$U$9),C43,"")&amp;" "&amp;IF(AND(E44=$S$14,F44=$U$9),C44,"")&amp;" "&amp;IF(AND(E45=$S$14,F45=$U$9),C45,"")&amp;" "&amp;IF(AND(E46=$S$14,F46=$U$9),C46,"")&amp;" "&amp;IF(AND(E47=$S$14,F47=$U$9),C47,"")&amp;" "&amp;IF(AND(E48=$S$14,F48=$U$9),C48,"")&amp;" "&amp;IF(AND(E49=$S$14,F49=$U$9),C49,"")&amp;" "&amp;IF(AND(E50=$S$14,F50=$U$9),C50,"")&amp;" "&amp;IF(AND(E51=$S$14,F51=$U$9),C51,"")&amp;" "&amp;IF(AND(E52=$S$14,F52=$U$9),C52,"")&amp;" "&amp;IF(AND(E53=$S$14,F53=$U$9),C53,"")&amp;" "&amp;IF(AND(E54=$S$14,F54=$U$9),C54,"")&amp;" "&amp;IF(AND(E55=$S$14,F55=$U$9),C55,"")&amp;" "&amp;IF(AND(E56=$S$14,F56=$U$9),C56,"")&amp;" "&amp;IF(AND(E57=$S$14,F57=$U$9),C57,"")&amp;" "&amp;IF(AND(E58=$S$14,F58=$U$9),C58,"")&amp;" "&amp;IF(AND(E59=$S$14,F59=$U$9),C59,"")&amp;" "&amp;IF(AND(E60=$S$14,F60=$U$9),C60,"")&amp;" "&amp;IF(AND(E61=$S$14,F61=$U$9),C61,"")&amp;" "&amp;IF(AND(E62=$S$14,F62=$U$9),C62,"")&amp;" "&amp;IF(AND(E63=$S$14,F63=$U$9),C63,"")&amp;" "&amp;IF(AND(E64=$S$14,F64=$U$9),C64,"")&amp;" "&amp;IF(AND(E65=$S$14,F65=$U$9),C65,"")&amp;" "&amp;IF(AND(E66=$S$14,F66=$U$9),C66,"")&amp;" "&amp;IF(AND(E67=$S$14,F67=$U$9),C67,"")&amp;" "&amp;IF(AND(E68=$S$14,F68=$U$9),C68,"")&amp;" "&amp;IF(AND(E69=$S$14,F69=$U$9),C69,"")&amp;" "&amp;IF(AND(E70=$S$14,F70=$U$9),C70,"")&amp;" "&amp;IF(AND(E71=$S$14,F71=$U$9),C71,"")&amp;" "&amp;IF(AND(E72=$S$14,F72=$U$9),C72,"")&amp;" "&amp;IF(AND(E73=$S$14,F73=$U$9),C73,"")&amp;" "&amp;IF(AND(E74=$S$14,F74=$U$9),C74,"")&amp;" "&amp;IF(AND(E75=$S$14,F75=$U$9),C75,"")&amp;" "&amp;IF(AND(E76=$S$14,F76=$U$9),C76,"")&amp;" "&amp;IF(AND(E77=$S$14,F77=$U$9),C77,"")&amp;" "&amp;IF(AND(E78=$S$14,F78=$U$9),C78,"")&amp;" "&amp;IF(AND(E79=$S$14,F79=$U$9),C79,"")&amp;" "&amp;IF(AND(E80=$S$14,F80=$U$9),C80,"")&amp;" "&amp;IF(AND(E81=$S$14,F81=$U$9),C81,"")&amp;" "&amp;IF(AND(E82=$S$14,F82=$U$9),C82,"")&amp;" "&amp;IF(AND(E83=$S$14,F83=$U$9),C83,"")&amp;" "&amp;IF(AND(E84=$S$14,F84=$U$9),C84,"")&amp;" "&amp;IF(AND(E85=$S$14,F85=$U$9),C85,"")&amp;" "&amp;IF(AND(E86=$S$14,F86=$U$9),C86,"")&amp;" "&amp;IF(AND(E87=$S$14,F87=$U$9),C87,"")&amp;" "&amp;IF(AND(E88=$S$14,F88=$U$9),C88,"")&amp;" "&amp;IF(AND(E89=$S$14,F89=$U$9),C89,"")&amp;" "&amp;IF(AND(E90=$S$14,F90=$U$9),C90,"")&amp;" "&amp;IF(AND(E91=$S$14,F91=$U$9),C91,"")</f>
        <v xml:space="preserve">                                                                                 </v>
      </c>
      <c r="M14" s="33" t="str">
        <f>+IF(AND(E10=$S$14,F10=$V$9),C10,"")&amp;" "&amp;IF(AND(E11=$S$14,F11=$V$9),C11,"")&amp;" "&amp;IF(AND(E12=$S$14,F12=$V$9),C12,"")&amp;" "&amp;IF(AND(E13=$S$14,F13=$V$9),C13,"")&amp;" "&amp;IF(AND(E14=$S$14,F14=$V$9),C14,"")&amp;" "&amp;IF(AND(E15=$S$14,F15=$V$9),C15,"")&amp;" "&amp;IF(AND(E16=$S$14,F16=$V$9),C16,"")&amp;" "&amp;IF(AND(E17=$S$14,F17=$V$9),C17,"")&amp;" "&amp;IF(AND(E18=$S$14,F18=$V$9),C18,"")&amp;" "&amp;IF(AND(E19=$S$14,F19=$V$9),C19,"")&amp;" "&amp;IF(AND(E20=$S$14,F20=$V$9),C20,"")&amp;" "&amp;IF(AND(E21=$S$14,F21=$V$9),C21,"")&amp;" "&amp;IF(AND(E22=$S$14,F22=$V$9),C22,"")&amp;" "&amp;IF(AND(E23=$S$14,F23=$V$9),C23,"")&amp;" "&amp;IF(AND(E24=$S$14,F24=$V$9),C24,"")&amp;" "&amp;IF(AND(E25=$S$14,F25=$V$9),C25,"")&amp;" "&amp;IF(AND(E26=$S$14,F26=$V$9),C26,"")&amp;" "&amp;IF(AND(E27=$S$14,F27=$V$9),C27,"")&amp;" "&amp;IF(AND(E28=$S$14,F28=$V$9),C28,"")&amp;" "&amp;IF(AND(E29=$S$14,F29=$V$9),C29,"")&amp;" "&amp;IF(AND(E30=$S$14,F30=$V$9),C30,"")&amp;" "&amp;IF(AND(E31=$S$14,F31=$V$9),C31,"")&amp;" "&amp;IF(AND(E32=$S$14,F32=$V$9),C32,"")&amp;" "&amp;IF(AND(E33=$S$14,F33=$V$9),C33,"")&amp;" "&amp;IF(AND(E34=$S$14,F34=$V$9),C34,"")&amp;" "&amp;IF(AND(E35=$S$14,F35=$V$9),C35,"")&amp;" "&amp;IF(AND(E36=$S$14,F36=$V$9),C36,"")&amp;" "&amp;IF(AND(E37=$S$14,F37=$V$9),C37,"")&amp;" "&amp;IF(AND(E38=$S$14,F38=$V$9),C38,"")&amp;" "&amp;IF(AND(E39=$S$14,F39=$V$9),C39,"")&amp;" "&amp;IF(AND(E40=$S$14,F40=$V$9),C40,"")&amp;" "&amp;IF(AND(E41=$S$14,F41=$V$9),C41,"")&amp;" "&amp;IF(AND(E42=$S$14,F42=$V$9),C42,"")&amp;" "&amp;IF(AND(E43=$S$14,F43=$V$9),C43,"")&amp;" "&amp;IF(AND(E44=$S$14,F44=$V$9),C44,"")&amp;" "&amp;IF(AND(E45=$S$14,F45=$V$9),C45,"")&amp;" "&amp;IF(AND(E46=$S$14,F46=$V$9),C46,"")&amp;" "&amp;IF(AND(E47=$S$14,F47=$V$9),C47,"")&amp;" "&amp;IF(AND(E48=$S$14,F48=$V$9),C48,"")&amp;" "&amp;IF(AND(E49=$S$14,F49=$V$9),C49,"")&amp;" "&amp;IF(AND(E50=$S$14,F50=$V$9),C50,"")&amp;" "&amp;IF(AND(E51=$S$14,F51=$V$9),C51,"")&amp;" "&amp;IF(AND(E52=$S$14,F52=$V$9),C52,"")&amp;" "&amp;IF(AND(E53=$S$14,F53=$V$9),C53,"")&amp;" "&amp;IF(AND(E54=$S$14,F54=$V$9),C54,"")&amp;" "&amp;IF(AND(E55=$S$14,F55=$V$9),C55,"")&amp;" "&amp;IF(AND(E56=$S$14,F56=$V$9),C56,"")&amp;" "&amp;IF(AND(E57=$S$14,F57=$V$9),C57,"")&amp;" "&amp;IF(AND(E58=$S$14,F58=$V$9),C58,"")&amp;" "&amp;IF(AND(E59=$S$14,F59=$V$9),C59,"")&amp;" "&amp;IF(AND(E60=$S$14,F60=$V$9),C60,"")&amp;" "&amp;IF(AND(E61=$S$14,F61=$V$9),C61,"")&amp;" "&amp;IF(AND(E62=$S$14,F62=$V$9),C62,"")&amp;" "&amp;IF(AND(E63=$S$14,F63=$V$9),C63,"")&amp;" "&amp;IF(AND(E64=$S$14,F64=$V$9),C64,"")&amp;" "&amp;IF(AND(E65=$S$14,F65=$V$9),C65,"")&amp;" "&amp;IF(AND(E66=$S$14,F66=$V$9),C66,"")&amp;" "&amp;IF(AND(E67=$S$14,F67=$V$9),C67,"")&amp;" "&amp;IF(AND(E68=$S$14,F68=$V$9),C68,"")&amp;" "&amp;IF(AND(E69=$S$14,F69=$V$9),C69,"")&amp;" "&amp;IF(AND(E70=$S$14,F70=$V$9),C70,"")&amp;" "&amp;IF(AND(E71=$S$14,F71=$V$9),C71,"")&amp;" "&amp;IF(AND(E72=$S$14,F72=$V$9),C72,"")&amp;" "&amp;IF(AND(E73=$S$14,F73=$V$9),C73,"")&amp;" "&amp;IF(AND(E74=$S$14,F74=$V$9),C74,"")&amp;" "&amp;IF(AND(E75=$S$14,F75=$V$9),C75,"")&amp;" "&amp;IF(AND(E76=$S$14,F76=$V$9),C76,"")&amp;" "&amp;IF(AND(E77=$S$14,F77=$V$9),C77,"")&amp;" "&amp;IF(AND(E78=$S$14,F78=$V$9),C78,"")&amp;" "&amp;IF(AND(E79=$S$14,F79=$V$9),C79,"")&amp;" "&amp;IF(AND(E80=$S$14,F80=$V$9),C80,"")&amp;" "&amp;IF(AND(E81=$S$14,F81=$V$9),C81,"")&amp;" "&amp;IF(AND(E82=$S$14,F82=$V$9),C82,"")&amp;" "&amp;IF(AND(E83=$S$14,F83=$V$9),C83,"")&amp;" "&amp;IF(AND(E84=$S$14,F84=$V$9),C84,"")&amp;" "&amp;IF(AND(E85=$S$14,F85=$V$9),C85,"")&amp;" "&amp;IF(AND(E86=$S$14,F86=$V$9),C86,"")&amp;" "&amp;IF(AND(E87=$S$14,F87=$V$9),C87,"")&amp;" "&amp;IF(AND(E88=$S$14,F88=$V$9),C88,"")&amp;" "&amp;IF(AND(E89=$S$14,F89=$V$9),C89,"")&amp;" "&amp;IF(AND(E90=$S$14,F90=$V$9),C90,"")&amp;" "&amp;IF(AND(E91=$S$14,F91=$V$9),C91,"")</f>
        <v xml:space="preserve">                                                                                 </v>
      </c>
      <c r="N14" s="34" t="str">
        <f>+IF(AND(E10=$S$14,F10=$W$9),C10,"")&amp;" "&amp;IF(AND(E11=$S$14,F11=$W$9),C11,"")&amp;" "&amp;IF(AND(E12=$S$14,F12=$W$9),C12,"")&amp;" "&amp;IF(AND(E13=$S$14,F13=$W$9),C13,"")&amp;" "&amp;IF(AND(E14=$S$14,F14=$W$9),C14,"")&amp;" "&amp;IF(AND(E15=$S$14,F15=$W$9),C15,"")&amp;" "&amp;IF(AND(E16=$S$14,F16=$W$9),C16,"")&amp;" "&amp;IF(AND(E17=$S$14,F17=$W$9),C17,"")&amp;" "&amp;IF(AND(E18=$S$14,F18=$W$9),C18,"")&amp;" "&amp;IF(AND(E19=$S$14,F19=$W$9),C19,"")&amp;" "&amp;IF(AND(E20=$S$14,F20=$W$9),C20,"")&amp;" "&amp;IF(AND(E21=$S$14,F21=$W$9),C21,"")&amp;" "&amp;IF(AND(E22=$S$14,F22=$W$9),C22,"")&amp;" "&amp;IF(AND(E23=$S$14,F23=$W$9),C23,"")&amp;" "&amp;IF(AND(E24=$S$14,F24=$W$9),C24,"")&amp;" "&amp;IF(AND(E25=$S$14,F25=$W$9),C25,"")&amp;" "&amp;IF(AND(E26=$S$14,F26=$W$9),C26,"")&amp;" "&amp;IF(AND(E27=$S$14,F27=$W$9),C27,"")&amp;" "&amp;IF(AND(E28=$S$14,F28=$W$9),C28,"")&amp;" "&amp;IF(AND(E29=$S$14,F29=$W$9),C29,"")&amp;" "&amp;IF(AND(E30=$S$14,F30=$W$9),C30,"")&amp;" "&amp;IF(AND(E31=$S$14,F31=$W$9),C31,"")&amp;" "&amp;IF(AND(E32=$S$14,F32=$W$9),C32,"")&amp;" "&amp;IF(AND(E33=$S$14,F33=$W$9),C33,"")&amp;" "&amp;IF(AND(E34=$S$14,F34=$W$9),C34,"")&amp;" "&amp;IF(AND(E35=$S$14,F35=$W$9),C35,"")&amp;" "&amp;IF(AND(E36=$S$14,F36=$W$9),C36,"")&amp;" "&amp;IF(AND(E37=$S$14,F37=$W$9),C37,"")&amp;" "&amp;IF(AND(E38=$S$14,F38=$W$9),C38,"")&amp;" "&amp;IF(AND(E39=$S$14,F39=$W$9),C39,"")&amp;" "&amp;IF(AND(E40=$S$14,F40=$W$9),C40,"")&amp;" "&amp;IF(AND(E41=$S$14,F41=$W$9),C41,"")&amp;" "&amp;IF(AND(E42=$S$14,F42=$W$9),C42,"")&amp;" "&amp;IF(AND(E43=$S$14,F43=$W$9),C43,"")&amp;" "&amp;IF(AND(E44=$S$14,F44=$W$9),C44,"")&amp;" "&amp;IF(AND(E45=$S$14,F45=$W$9),C45,"")&amp;" "&amp;IF(AND(E46=$S$14,F46=$W$9),C46,"")&amp;" "&amp;IF(AND(E47=$S$14,F47=$W$9),C47,"")&amp;" "&amp;IF(AND(E48=$S$14,F48=$W$9),C48,"")&amp;" "&amp;IF(AND(E49=$S$14,F49=$W$9),C49,"")&amp;" "&amp;IF(AND(E50=$S$14,F50=$W$9),C50,"")&amp;" "&amp;IF(AND(E51=$S$14,F51=$W$9),C51,"")&amp;" "&amp;IF(AND(E52=$S$14,F52=$W$9),C52,"")&amp;" "&amp;IF(AND(E53=$S$14,F53=$W$9),C53,"")&amp;" "&amp;IF(AND(E54=$S$14,F54=$W$9),C54,"")&amp;" "&amp;IF(AND(E55=$S$14,F55=$W$9),C55,"")&amp;" "&amp;IF(AND(E56=$S$14,F56=$W$9),C56,"")&amp;" "&amp;IF(AND(E57=$S$14,F57=$W$9),C57,"")&amp;" "&amp;IF(AND(E58=$S$14,F58=$W$9),C58,"")&amp;" "&amp;IF(AND(E59=$S$14,F59=$W$9),C59,"")&amp;" "&amp;IF(AND(E60=$S$14,F60=$W$9),C60,"")&amp;" "&amp;IF(AND(E61=$S$14,F61=$W$9),C61,"")&amp;" "&amp;IF(AND(E62=$S$14,F62=$W$9),C62,"")&amp;" "&amp;IF(AND(E63=$S$14,F63=$W$9),C63,"")&amp;" "&amp;IF(AND(E64=$S$14,F64=$W$9),C64,"")&amp;" "&amp;IF(AND(E65=$S$14,F65=$W$9),C65,"")&amp;" "&amp;IF(AND(E66=$S$14,F66=$W$9),C66,"")&amp;" "&amp;IF(AND(E67=$S$14,F67=$W$9),C67,"")&amp;" "&amp;IF(AND(E68=$S$14,F68=$W$9),C68,"")&amp;" "&amp;IF(AND(E69=$S$14,F69=$W$9),C69,"")&amp;" "&amp;IF(AND(E70=$S$14,F70=$W$9),C70,"")&amp;" "&amp;IF(AND(E71=$S$14,F71=$W$9),C71,"")&amp;" "&amp;IF(AND(E72=$S$14,F72=$W$9),C72,"")&amp;" "&amp;IF(AND(E73=$S$14,F73=$W$9),C73,"")&amp;" "&amp;IF(AND(E74=$S$14,F74=$W$9),C74,"")&amp;" "&amp;IF(AND(E75=$S$14,F75=$W$9),C75,"")&amp;" "&amp;IF(AND(E76=$S$14,F76=$W$9),C76,"")&amp;" "&amp;IF(AND(E77=$S$14,F77=$W$9),C77,"")&amp;" "&amp;IF(AND(E78=$S$14,F78=$W$9),C78,"")&amp;" "&amp;IF(AND(E79=$S$14,F79=$W$9),C79,"")&amp;" "&amp;IF(AND(E80=$S$14,F80=$W$9),C80,"")&amp;" "&amp;IF(AND(E81=$S$14,F81=$W$9),C81,"")&amp;" "&amp;IF(AND(E82=$S$14,F82=$W$9),C82,"")&amp;" "&amp;IF(AND(E83=$S$14,F83=$W$9),C83,"")&amp;" "&amp;IF(AND(E84=$S$14,F84=$W$9),C84,"")&amp;" "&amp;IF(AND(E85=$S$14,F85=$W$9),C85,"")&amp;" "&amp;IF(AND(E86=$S$14,F86=$W$9),C86,"")&amp;" "&amp;IF(AND(E87=$S$14,F87=$W$9),C87,"")&amp;" "&amp;IF(AND(E88=$S$14,F88=$W$9),C88,"")&amp;" "&amp;IF(AND(E89=$S$14,F89=$W$9),C89,"")&amp;" "&amp;IF(AND(E90=$S$14,F90=$W$9),C90,"")&amp;" "&amp;IF(AND(E91=$S$14,F91=$W$9),C91,"")</f>
        <v xml:space="preserve">                                                                                 </v>
      </c>
      <c r="O14" s="35" t="str">
        <f>+IF(AND(E10=$S$14,F10=$X$9),C10,"")&amp;" "&amp;IF(AND(E11=$S$14,F11=$X$9),C11,"")&amp;" "&amp;IF(AND(E12=$S$14,F12=$X$9),C12,"")&amp;" "&amp;IF(AND(E13=$S$14,F13=$X$9),C13,"")&amp;" "&amp;IF(AND(E14=$S$14,F14=$X$9),C14,"")&amp;" "&amp;IF(AND(E15=$S$14,F15=$X$9),C15,"")&amp;" "&amp;IF(AND(E16=$S$14,F16=$X$9),C16,"")&amp;" "&amp;IF(AND(E17=$S$14,F17=$X$9),C17,"")&amp;" "&amp;IF(AND(E18=$S$14,F18=$X$9),C18,"")&amp;" "&amp;IF(AND(E19=$S$14,F19=$X$9),C19,"")&amp;" "&amp;IF(AND(E20=$S$14,F20=$X$9),C20,"")&amp;" "&amp;IF(AND(E21=$S$14,F21=$X$9),C21,"")&amp;" "&amp;IF(AND(E22=$S$14,F22=$X$9),C22,"")&amp;" "&amp;IF(AND(E23=$S$14,F23=$X$9),C23,"")&amp;" "&amp;IF(AND(E24=$S$14,F24=$X$9),C24,"")&amp;" "&amp;IF(AND(E25=$S$14,F25=$X$9),C25,"")&amp;" "&amp;IF(AND(E26=$S$14,F26=$X$9),C26,"")&amp;" "&amp;IF(AND(E27=$S$14,F27=$X$9),C27,"")&amp;" "&amp;IF(AND(E28=$S$14,F28=$X$9),C28,"")&amp;" "&amp;IF(AND(E29=$S$14,F29=$X$9),C29,"")&amp;" "&amp;IF(AND(E30=$S$14,F30=$X$9),C30,"")&amp;" "&amp;IF(AND(E31=$S$14,F31=$X$9),C31,"")&amp;" "&amp;IF(AND(E32=$S$14,F32=$X$9),C32,"")&amp;" "&amp;IF(AND(E33=$S$14,F33=$X$9),C33,"")&amp;" "&amp;IF(AND(E34=$S$14,F34=$X$9),C34,"")&amp;" "&amp;IF(AND(E35=$S$14,F35=$X$9),C35,"")&amp;" "&amp;IF(AND(E36=$S$14,F36=$X$9),C36,"")&amp;" "&amp;IF(AND(E37=$S$14,F37=$X$9),C37,"")&amp;" "&amp;IF(AND(E38=$S$14,F38=$X$9),C38,"")&amp;" "&amp;IF(AND(E39=$S$14,F39=$X$9),C39,"")&amp;" "&amp;IF(AND(E40=$S$14,F40=$X$9),C40,"")&amp;" "&amp;IF(AND(E41=$S$14,F41=$X$9),C41,"")&amp;" "&amp;IF(AND(E42=$S$14,F42=$X$9),C42,"")&amp;" "&amp;IF(AND(E43=$S$14,F43=$X$9),C43,"")&amp;" "&amp;IF(AND(E44=$S$14,F44=$X$9),C44,"")&amp;" "&amp;IF(AND(E45=$S$14,F45=$X$9),C45,"")&amp;" "&amp;IF(AND(E46=$S$14,F46=$X$9),C46,"")&amp;" "&amp;IF(AND(E47=$S$14,F47=$X$9),C47,"")&amp;" "&amp;IF(AND(E48=$S$14,F48=$X$9),C48,"")&amp;" "&amp;IF(AND(E49=$S$14,F49=$X$9),C49,"")&amp;" "&amp;IF(AND(E50=$S$14,F50=$X$9),C50,"")&amp;" "&amp;IF(AND(E51=$S$14,F51=$X$9),C51,"")&amp;" "&amp;IF(AND(E52=$S$14,F52=$X$9),C52,"")&amp;" "&amp;IF(AND(E53=$S$14,F53=$X$9),C53,"")&amp;" "&amp;IF(AND(E54=$S$14,F54=$X$9),C54,"")&amp;" "&amp;IF(AND(E55=$S$14,F55=$X$9),C55,"")&amp;" "&amp;IF(AND(E56=$S$14,F56=$X$9),C56,"")&amp;" "&amp;IF(AND(E57=$S$14,F57=$X$9),C57,"")&amp;" "&amp;IF(AND(E58=$S$14,F58=$X$9),C58,"")&amp;" "&amp;IF(AND(E59=$S$14,F59=$X$9),C59,"")&amp;" "&amp;IF(AND(E60=$S$14,F60=$X$9),C60,"")&amp;" "&amp;IF(AND(E61=$S$14,F61=$X$9),C61,"")&amp;" "&amp;IF(AND(E62=$S$14,F62=$X$9),C62,"")&amp;" "&amp;IF(AND(E63=$S$14,F63=$X$9),C63,"")&amp;" "&amp;IF(AND(E64=$S$14,F64=$X$9),C64,"")&amp;" "&amp;IF(AND(E65=$S$14,F65=$X$9),C65,"")&amp;" "&amp;IF(AND(E66=$S$14,F66=$X$9),C66,"")&amp;" "&amp;IF(AND(E67=$S$14,F67=$X$9),C67,"")&amp;" "&amp;IF(AND(E68=$S$14,F68=$X$9),C68,"")&amp;" "&amp;IF(AND(E69=$S$14,F69=$X$9),C69,"")&amp;" "&amp;IF(AND(E70=$S$14,F70=$X$9),C70,"")&amp;" "&amp;IF(AND(E71=$S$14,F71=$X$9),C71,"")&amp;" "&amp;IF(AND(E72=$S$14,F72=$X$9),C72,"")&amp;" "&amp;IF(AND(E73=$S$14,F73=$X$9),C73,"")&amp;" "&amp;IF(AND(E74=$S$14,F74=$X$9),C74,"")&amp;" "&amp;IF(AND(E75=$S$14,F75=$X$9),C75,"")&amp;" "&amp;IF(AND(E76=$S$14,F76=$X$9),C76,"")&amp;" "&amp;IF(AND(E77=$S$14,F77=$X$9),C77,"")&amp;" "&amp;IF(AND(E78=$S$14,F78=$X$9),C78,"")&amp;" "&amp;IF(AND(E79=$S$14,F79=$X$9),C79,"")&amp;" "&amp;IF(AND(E80=$S$14,F80=$X$9),C80,"")&amp;" "&amp;IF(AND(E81=$S$14,F81=$X$9),C81,"")&amp;" "&amp;IF(AND(E82=$S$14,F82=$X$9),C82,"")&amp;" "&amp;IF(AND(E83=$S$14,F83=$X$9),C83,"")&amp;" "&amp;IF(AND(E84=$S$14,F84=$X$9),C84,"")&amp;" "&amp;IF(AND(E85=$S$14,F85=$X$9),C85,"")&amp;" "&amp;IF(AND(E86=$S$14,F86=$X$9),C86,"")&amp;" "&amp;IF(AND(E87=$S$14,F87=$X$9),C87,"")&amp;" "&amp;IF(AND(E88=$S$14,F88=$X$9),C88,"")&amp;" "&amp;IF(AND(E89=$S$14,F89=$X$9),C89,"")&amp;" "&amp;IF(AND(E90=$S$14,F90=$X$9),C90,"")&amp;" "&amp;IF(AND(E91=$S$14,F91=$X$9),C91,"")</f>
        <v xml:space="preserve">                                                                                 </v>
      </c>
      <c r="P14" s="62"/>
      <c r="Q14" s="597"/>
      <c r="R14" s="44">
        <v>0.2</v>
      </c>
      <c r="S14" s="45" t="s">
        <v>114</v>
      </c>
      <c r="T14" s="32" t="s">
        <v>121</v>
      </c>
      <c r="U14" s="32" t="s">
        <v>121</v>
      </c>
      <c r="V14" s="33" t="s">
        <v>67</v>
      </c>
      <c r="W14" s="34" t="s">
        <v>115</v>
      </c>
      <c r="X14" s="35" t="s">
        <v>113</v>
      </c>
    </row>
    <row r="15" spans="1:24" ht="150" hidden="1" customHeight="1" x14ac:dyDescent="0.35">
      <c r="A15" s="146" t="str">
        <f>'1. Identificación'!D33</f>
        <v>Mejoramiento de Vivienda</v>
      </c>
      <c r="B15" s="137">
        <f>'1. Identificación'!F33</f>
        <v>0</v>
      </c>
      <c r="C15" s="138">
        <f>'1. Identificación'!A33</f>
        <v>6</v>
      </c>
      <c r="D15" s="140" t="str">
        <f>'1. Identificación'!N33</f>
        <v xml:space="preserve">Posibilidad de pérdida Económica y Reputacional Por pérdida de Información física y sistematizada de los beneficiarios y postulantes 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v>
      </c>
      <c r="E15" s="99" t="str">
        <f>'2. Prob. Impacto'!I16</f>
        <v>Media</v>
      </c>
      <c r="F15" s="99" t="str">
        <f>'2. Prob. Impacto'!Q16</f>
        <v>Leve</v>
      </c>
      <c r="G15" s="141" t="str">
        <f t="shared" si="0"/>
        <v>Moderado</v>
      </c>
      <c r="H15" s="62"/>
      <c r="I15" s="62"/>
      <c r="J15" s="62"/>
      <c r="K15" s="62"/>
      <c r="L15" s="62"/>
      <c r="M15" s="62"/>
      <c r="N15" s="62"/>
      <c r="O15" s="62"/>
      <c r="P15" s="62"/>
      <c r="Q15" s="37"/>
      <c r="R15" s="37"/>
      <c r="S15" s="37"/>
      <c r="T15" s="37"/>
      <c r="U15" s="37"/>
      <c r="V15" s="37"/>
      <c r="W15" s="37"/>
      <c r="X15" s="37"/>
    </row>
    <row r="16" spans="1:24" ht="150" hidden="1" customHeight="1" x14ac:dyDescent="0.35">
      <c r="A16" s="146" t="str">
        <f>'1. Identificación'!D34</f>
        <v>Mejoramiento de Vivienda</v>
      </c>
      <c r="B16" s="137">
        <f>'1. Identificación'!F34</f>
        <v>0</v>
      </c>
      <c r="C16" s="138">
        <f>'1. Identificación'!A34</f>
        <v>7</v>
      </c>
      <c r="D16" s="140" t="str">
        <f>'1. Identificación'!N34</f>
        <v>Posibilidad de pérdida Reputacional y Económica Por  selección  errónea de beneficiarios  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v>
      </c>
      <c r="E16" s="99" t="str">
        <f>'2. Prob. Impacto'!I17</f>
        <v>Media</v>
      </c>
      <c r="F16" s="99" t="str">
        <f>'2. Prob. Impacto'!Q17</f>
        <v>Leve</v>
      </c>
      <c r="G16" s="141" t="str">
        <f t="shared" si="0"/>
        <v>Moderado</v>
      </c>
      <c r="H16" s="62"/>
      <c r="I16" s="62"/>
      <c r="J16" s="62"/>
      <c r="K16" s="62"/>
      <c r="L16" s="62"/>
      <c r="M16" s="62"/>
      <c r="N16" s="62"/>
      <c r="O16" s="62"/>
      <c r="P16" s="62"/>
      <c r="Q16" s="37"/>
      <c r="R16" s="37"/>
      <c r="S16" s="37"/>
      <c r="T16" s="63" t="s">
        <v>165</v>
      </c>
      <c r="U16" s="37"/>
      <c r="V16" s="64"/>
      <c r="W16" s="64"/>
      <c r="X16" s="64"/>
    </row>
    <row r="17" spans="1:24" ht="150" hidden="1" customHeight="1" x14ac:dyDescent="0.35">
      <c r="A17" s="146" t="str">
        <f>'1. Identificación'!D35</f>
        <v>Mejoramiento de Vivienda</v>
      </c>
      <c r="B17" s="137">
        <f>'1. Identificación'!F35</f>
        <v>0</v>
      </c>
      <c r="C17" s="138">
        <f>'1. Identificación'!A35</f>
        <v>8</v>
      </c>
      <c r="D17" s="140" t="str">
        <f>'1. Identificación'!N35</f>
        <v xml:space="preserve">Posibilidad de pérdida Económica y Reputacional Por entregas de mejoramientos incompletos y con imperfecciones que conllevan a la insatisfacción y mal funcionamiento. Debido a :
1. Falta de planeación, seguimiento y control.                   
2. El contratista no cuenta con mano de obra calificada para ejecutar el mejoramiento.                                                              </v>
      </c>
      <c r="E17" s="99" t="str">
        <f>'2. Prob. Impacto'!I18</f>
        <v>Media</v>
      </c>
      <c r="F17" s="99" t="str">
        <f>'2. Prob. Impacto'!Q18</f>
        <v>Mayor</v>
      </c>
      <c r="G17" s="141" t="str">
        <f t="shared" si="0"/>
        <v>Alto</v>
      </c>
      <c r="H17" s="62"/>
      <c r="I17" s="62"/>
      <c r="J17" s="62"/>
      <c r="K17" s="62"/>
      <c r="L17" s="62"/>
      <c r="M17" s="62"/>
      <c r="N17" s="62"/>
      <c r="O17" s="62"/>
      <c r="P17" s="62"/>
      <c r="Q17" s="37"/>
      <c r="R17" s="37"/>
      <c r="S17" s="37"/>
      <c r="T17" s="65" t="s">
        <v>113</v>
      </c>
      <c r="U17" s="37"/>
      <c r="V17" s="64"/>
      <c r="W17" s="64"/>
      <c r="X17" s="64"/>
    </row>
    <row r="18" spans="1:24" ht="150" hidden="1" customHeight="1" x14ac:dyDescent="0.35">
      <c r="A18" s="146" t="str">
        <f>'1. Identificación'!D36</f>
        <v>Titulación</v>
      </c>
      <c r="B18" s="137">
        <f>'1. Identificación'!F36</f>
        <v>0</v>
      </c>
      <c r="C18" s="138" t="str">
        <f>'1. Identificación'!A36</f>
        <v xml:space="preserve">9
</v>
      </c>
      <c r="D18" s="140" t="str">
        <f>'1. Identificación'!N36</f>
        <v>Posibilidad de pérdida Reputacional y Económica Por titulación sin el cumplimiento de los requisitos 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v>
      </c>
      <c r="E18" s="99" t="str">
        <f>'2. Prob. Impacto'!I19</f>
        <v>Media</v>
      </c>
      <c r="F18" s="99" t="str">
        <f>'2. Prob. Impacto'!Q19</f>
        <v>Mayor</v>
      </c>
      <c r="G18" s="141" t="str">
        <f t="shared" si="0"/>
        <v>Alto</v>
      </c>
      <c r="H18" s="62"/>
      <c r="I18" s="62"/>
      <c r="J18" s="62"/>
      <c r="K18" s="62"/>
      <c r="L18" s="62"/>
      <c r="M18" s="62"/>
      <c r="N18" s="62"/>
      <c r="O18" s="62"/>
      <c r="P18" s="62"/>
      <c r="Q18" s="37"/>
      <c r="R18" s="37"/>
      <c r="S18" s="37"/>
      <c r="T18" s="27" t="s">
        <v>115</v>
      </c>
      <c r="U18" s="64"/>
      <c r="V18" s="64"/>
      <c r="W18" s="64"/>
      <c r="X18" s="64"/>
    </row>
    <row r="19" spans="1:24" ht="150" customHeight="1" x14ac:dyDescent="0.35">
      <c r="A19" s="146" t="str">
        <f>'1. Identificación'!D37</f>
        <v>Titulación</v>
      </c>
      <c r="B19" s="137">
        <f>'1. Identificación'!F37</f>
        <v>0</v>
      </c>
      <c r="C19" s="421" t="str">
        <f>'1. Identificación'!A37</f>
        <v xml:space="preserve">10
</v>
      </c>
      <c r="D19" s="140" t="str">
        <f>'1. Identificación'!N37</f>
        <v>Posibilidad de pérdida Reputacional y Económica Por aprobación errónea de Titulación. Debido a:
1. Incumplimiento a la Norma.
2. Error en la titulación de predios sin el cumplimiento de los requisitos.
3. Manipulación inadecuada de la información.
4. Carencia de valores y principios éticos en el desempeño de las funciones por parte de los funcionarios.</v>
      </c>
      <c r="E19" s="99" t="str">
        <f>'2. Prob. Impacto'!I20</f>
        <v>Media</v>
      </c>
      <c r="F19" s="99" t="str">
        <f>'2. Prob. Impacto'!Q20</f>
        <v>Mayor</v>
      </c>
      <c r="G19" s="141" t="str">
        <f t="shared" si="0"/>
        <v>Alto</v>
      </c>
      <c r="H19" s="62"/>
      <c r="I19" s="62"/>
      <c r="J19" s="62"/>
      <c r="K19" s="62"/>
      <c r="L19" s="62"/>
      <c r="M19" s="62"/>
      <c r="N19" s="62"/>
      <c r="O19" s="62"/>
      <c r="P19" s="62"/>
      <c r="Q19" s="37"/>
      <c r="R19" s="37"/>
      <c r="S19" s="66"/>
      <c r="T19" s="29" t="s">
        <v>67</v>
      </c>
      <c r="U19" s="66"/>
      <c r="V19" s="66"/>
      <c r="W19" s="66"/>
      <c r="X19" s="66"/>
    </row>
    <row r="20" spans="1:24" ht="110.25" customHeight="1" x14ac:dyDescent="0.35">
      <c r="A20" s="136" t="str">
        <f>'1. Identificación'!D38</f>
        <v>Gestión Jurídica y Contratación</v>
      </c>
      <c r="B20" s="137">
        <f>'1. Identificación'!F38</f>
        <v>0</v>
      </c>
      <c r="C20" s="421">
        <f>'1. Identificación'!A38</f>
        <v>11</v>
      </c>
      <c r="D20" s="140" t="str">
        <f>'1. Identificación'!N38</f>
        <v>Posibilidad de pérdida Económica y Reputacional Por la no divulgación y falta de publicidad de todos los procesos de selección en el portal de contratación publico SECOP II. 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v>
      </c>
      <c r="E20" s="99" t="str">
        <f>'2. Prob. Impacto'!I21</f>
        <v>Media</v>
      </c>
      <c r="F20" s="99" t="str">
        <f>'2. Prob. Impacto'!Q21</f>
        <v>Mayor</v>
      </c>
      <c r="G20" s="141" t="str">
        <f t="shared" si="0"/>
        <v>Alto</v>
      </c>
      <c r="H20" s="62"/>
      <c r="I20" s="62"/>
      <c r="J20" s="62"/>
      <c r="K20" s="62"/>
      <c r="L20" s="62"/>
      <c r="M20" s="62"/>
      <c r="N20" s="62"/>
      <c r="O20" s="62"/>
      <c r="P20" s="62"/>
      <c r="Q20" s="37"/>
      <c r="R20" s="37"/>
      <c r="S20" s="66"/>
      <c r="T20" s="30" t="s">
        <v>121</v>
      </c>
      <c r="U20" s="37"/>
      <c r="V20" s="37"/>
      <c r="W20" s="37"/>
      <c r="X20" s="37"/>
    </row>
    <row r="21" spans="1:24" ht="114" customHeight="1" x14ac:dyDescent="0.35">
      <c r="A21" s="136" t="str">
        <f>'1. Identificación'!D39</f>
        <v>Gestión Jurídica y Contratación</v>
      </c>
      <c r="B21" s="137">
        <f>'1. Identificación'!F39</f>
        <v>0</v>
      </c>
      <c r="C21" s="421">
        <f>'1. Identificación'!A39</f>
        <v>12</v>
      </c>
      <c r="D21" s="140" t="str">
        <f>'1. Identificación'!N39</f>
        <v>Posibilidad de pérdida Reputacional Por falta de personal con la experiencia y competencia para realizar los estudios previos. Debido a:
1. Desconocimiento de la normatividad en contratación estatal.
2. Falta de conocimientos en los procedimientos establecidos.
3. Inadecuada elaboración de estudios previos.</v>
      </c>
      <c r="E21" s="99" t="str">
        <f>'2. Prob. Impacto'!I22</f>
        <v>Media</v>
      </c>
      <c r="F21" s="99" t="str">
        <f>'2. Prob. Impacto'!Q22</f>
        <v>Mayor</v>
      </c>
      <c r="G21" s="141" t="str">
        <f t="shared" si="0"/>
        <v>Alto</v>
      </c>
      <c r="H21" s="62"/>
      <c r="I21" s="62"/>
      <c r="J21" s="62"/>
      <c r="K21" s="62"/>
      <c r="L21" s="62"/>
      <c r="M21" s="62"/>
      <c r="N21" s="62"/>
      <c r="O21" s="62"/>
      <c r="P21" s="62"/>
      <c r="Q21" s="37"/>
      <c r="R21" s="37"/>
      <c r="S21" s="66"/>
      <c r="T21" s="30" t="s">
        <v>121</v>
      </c>
      <c r="U21" s="37"/>
      <c r="V21" s="37"/>
      <c r="W21" s="37"/>
      <c r="X21" s="37"/>
    </row>
    <row r="22" spans="1:24" ht="110.25" customHeight="1" x14ac:dyDescent="0.35">
      <c r="A22" s="136" t="str">
        <f>'1. Identificación'!D40</f>
        <v>Gestión Jurídica y Contratación</v>
      </c>
      <c r="B22" s="137">
        <f>'1. Identificación'!F40</f>
        <v>0</v>
      </c>
      <c r="C22" s="421">
        <f>'1. Identificación'!A40</f>
        <v>13</v>
      </c>
      <c r="D22" s="140" t="str">
        <f>'1. Identificación'!N40</f>
        <v xml:space="preserve">Posibilidad de pérdida Económica y Reputacional Por falta de la documentación requerida para los procesos de selección. Debido a:
1. Desconocimiento de la normatividad en contratación estatal.
2. Falta de conocimientos en los procedimientos establecidos.
3. Incumplimiento de los requisitos legales en la celebración de los contratos.
</v>
      </c>
      <c r="E22" s="99" t="str">
        <f>'2. Prob. Impacto'!I23</f>
        <v>Media</v>
      </c>
      <c r="F22" s="99" t="str">
        <f>'2. Prob. Impacto'!Q23</f>
        <v>Mayor</v>
      </c>
      <c r="G22" s="141" t="str">
        <f t="shared" si="0"/>
        <v>Alto</v>
      </c>
      <c r="H22" s="62"/>
      <c r="I22" s="62"/>
      <c r="J22" s="62"/>
      <c r="K22" s="62"/>
      <c r="L22" s="62"/>
      <c r="M22" s="62"/>
      <c r="N22" s="62"/>
      <c r="O22" s="62"/>
      <c r="P22" s="62"/>
      <c r="Q22" s="37"/>
      <c r="R22" s="37"/>
      <c r="S22" s="66"/>
      <c r="T22" s="30" t="s">
        <v>121</v>
      </c>
      <c r="U22" s="37"/>
      <c r="V22" s="37"/>
      <c r="W22" s="37"/>
      <c r="X22" s="37"/>
    </row>
    <row r="23" spans="1:24" ht="110.25" customHeight="1" x14ac:dyDescent="0.35">
      <c r="A23" s="136" t="str">
        <f>'1. Identificación'!D41</f>
        <v>Gestión Jurídica y Contratación</v>
      </c>
      <c r="B23" s="137">
        <f>'1. Identificación'!F41</f>
        <v>0</v>
      </c>
      <c r="C23" s="421">
        <f>'1. Identificación'!A41</f>
        <v>14</v>
      </c>
      <c r="D23" s="140" t="str">
        <f>'1. Identificación'!N41</f>
        <v>Posibilidad de pérdida Económica y Reputacional Por violación del debido proceso en el proceso de selección. 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v>
      </c>
      <c r="E23" s="99" t="str">
        <f>'2. Prob. Impacto'!I24</f>
        <v>Media</v>
      </c>
      <c r="F23" s="99" t="str">
        <f>'2. Prob. Impacto'!Q24</f>
        <v>Mayor</v>
      </c>
      <c r="G23" s="141" t="str">
        <f t="shared" si="0"/>
        <v>Alto</v>
      </c>
      <c r="H23" s="62"/>
      <c r="I23" s="62"/>
      <c r="J23" s="62"/>
      <c r="K23" s="62"/>
      <c r="L23" s="62"/>
      <c r="M23" s="62"/>
      <c r="N23" s="62"/>
      <c r="O23" s="62"/>
      <c r="P23" s="62"/>
      <c r="Q23" s="37"/>
      <c r="R23" s="37"/>
      <c r="S23" s="66"/>
      <c r="T23" s="30" t="s">
        <v>121</v>
      </c>
      <c r="U23" s="37"/>
      <c r="V23" s="37"/>
      <c r="W23" s="37"/>
      <c r="X23" s="37"/>
    </row>
    <row r="24" spans="1:24" ht="110.25" hidden="1" customHeight="1" x14ac:dyDescent="0.35">
      <c r="A24" s="136" t="str">
        <f>'1. Identificación'!D42</f>
        <v>Gestión Jurídica y Contratación</v>
      </c>
      <c r="B24" s="137">
        <f>'1. Identificación'!F42</f>
        <v>0</v>
      </c>
      <c r="C24" s="138">
        <f>'1. Identificación'!A42</f>
        <v>15</v>
      </c>
      <c r="D24" s="140" t="str">
        <f>'1. Identificación'!N42</f>
        <v>Posibilidad de pérdida Reputacional Por  celebración indebida de contratos Debido a:
1. Desconocimiento de procesos internos.
2. No aseguramiento de los lineamientos de calidad, SSL y ambiental de la empresa en los contratos.</v>
      </c>
      <c r="E24" s="99" t="str">
        <f>'2. Prob. Impacto'!I25</f>
        <v>Media</v>
      </c>
      <c r="F24" s="99" t="str">
        <f>'2. Prob. Impacto'!Q25</f>
        <v>Moderado</v>
      </c>
      <c r="G24" s="141" t="str">
        <f t="shared" si="0"/>
        <v>Moderado</v>
      </c>
      <c r="H24" s="62"/>
      <c r="I24" s="62"/>
      <c r="J24" s="62"/>
      <c r="K24" s="62"/>
      <c r="L24" s="62"/>
      <c r="M24" s="62"/>
      <c r="N24" s="62"/>
      <c r="O24" s="62"/>
      <c r="P24" s="62"/>
      <c r="Q24" s="37"/>
      <c r="R24" s="37"/>
      <c r="S24" s="66"/>
      <c r="T24" s="30" t="s">
        <v>121</v>
      </c>
      <c r="U24" s="37"/>
      <c r="V24" s="37"/>
      <c r="W24" s="37"/>
      <c r="X24" s="37"/>
    </row>
    <row r="25" spans="1:24" ht="110.25" hidden="1" customHeight="1" x14ac:dyDescent="0.35">
      <c r="A25" s="136" t="str">
        <f>'1. Identificación'!D43</f>
        <v>Gestión Jurídica y Contratación</v>
      </c>
      <c r="B25" s="137">
        <f>'1. Identificación'!F43</f>
        <v>0</v>
      </c>
      <c r="C25" s="138">
        <f>'1. Identificación'!A43</f>
        <v>16</v>
      </c>
      <c r="D25" s="140" t="str">
        <f>'1. Identificación'!N43</f>
        <v>Posibilidad de pérdida Económica y Reputacional Por afectación en la ejecución de contratos por información fraudulenta de contratistas.   Debido a:
1. El contratista no cumple con el perfil o requisitos establecidos para la suscripción del Contrato.                                                                           
2. No hay un sistema o herramienta que permita la verificación de la información presentada por el contratista</v>
      </c>
      <c r="E25" s="99" t="str">
        <f>'2. Prob. Impacto'!I26</f>
        <v>Media</v>
      </c>
      <c r="F25" s="99" t="str">
        <f>'2. Prob. Impacto'!Q26</f>
        <v>Mayor</v>
      </c>
      <c r="G25" s="141" t="str">
        <f t="shared" si="0"/>
        <v>Alto</v>
      </c>
      <c r="H25" s="62"/>
      <c r="I25" s="62"/>
      <c r="J25" s="62"/>
      <c r="K25" s="62"/>
      <c r="L25" s="62"/>
      <c r="M25" s="62"/>
      <c r="N25" s="62"/>
      <c r="O25" s="62"/>
      <c r="P25" s="62"/>
      <c r="Q25" s="37"/>
      <c r="R25" s="37"/>
      <c r="S25" s="66"/>
      <c r="T25" s="30" t="s">
        <v>121</v>
      </c>
      <c r="U25" s="37"/>
      <c r="V25" s="37"/>
      <c r="W25" s="37"/>
      <c r="X25" s="37"/>
    </row>
    <row r="26" spans="1:24" ht="110.25" hidden="1" customHeight="1" x14ac:dyDescent="0.35">
      <c r="A26" s="136" t="str">
        <f>'1. Identificación'!D44</f>
        <v>Gestión Jurídica y Contratación</v>
      </c>
      <c r="B26" s="137">
        <f>'1. Identificación'!F44</f>
        <v>0</v>
      </c>
      <c r="C26" s="138">
        <f>'1. Identificación'!A44</f>
        <v>17</v>
      </c>
      <c r="D26" s="140" t="str">
        <f>'1. Identificación'!N44</f>
        <v>Posibilidad de pérdida Económica Por vencimiento de términos judiciales Debido a:
1. Falta de seguimiento y control al vencimiento de los términos judiciales.
2. Desconocimiento de la normatividad en procesos judiciales.
3. Falta de personal de apoyo a los procesos judiciales.</v>
      </c>
      <c r="E26" s="99" t="str">
        <f>'2. Prob. Impacto'!I27</f>
        <v>Media</v>
      </c>
      <c r="F26" s="99" t="str">
        <f>'2. Prob. Impacto'!Q27</f>
        <v>Moderado</v>
      </c>
      <c r="G26" s="141" t="str">
        <f t="shared" si="0"/>
        <v>Moderado</v>
      </c>
      <c r="H26" s="62"/>
      <c r="I26" s="62"/>
      <c r="J26" s="62"/>
      <c r="K26" s="62"/>
      <c r="L26" s="62"/>
      <c r="M26" s="62"/>
      <c r="N26" s="62"/>
      <c r="O26" s="62"/>
      <c r="P26" s="62"/>
      <c r="Q26" s="37"/>
      <c r="R26" s="37"/>
      <c r="S26" s="66"/>
      <c r="T26" s="30" t="s">
        <v>121</v>
      </c>
      <c r="U26" s="37"/>
      <c r="V26" s="37"/>
      <c r="W26" s="37"/>
      <c r="X26" s="37"/>
    </row>
    <row r="27" spans="1:24" ht="110.25" customHeight="1" x14ac:dyDescent="0.35">
      <c r="A27" s="136" t="str">
        <f>'1. Identificación'!D45</f>
        <v>Gestión Financiera y Presupuestal</v>
      </c>
      <c r="B27" s="137">
        <f>'1. Identificación'!F45</f>
        <v>0</v>
      </c>
      <c r="C27" s="421">
        <f>'1. Identificación'!A45</f>
        <v>18</v>
      </c>
      <c r="D27" s="140" t="str">
        <f>'1. Identificación'!N45</f>
        <v>Posibilidad de pérdida Económica y Reputacional Por realizar pago sin el cumplimiento de algún requisito establecido y requerido. Debido a:
1. No verificación del check list al momento del pago. 
2. Falta de manipulación y/o sustracción indebida de información, para beneficio propio o de un tercero.
3.  Manipulación inadecuada de información.</v>
      </c>
      <c r="E27" s="99" t="str">
        <f>'2. Prob. Impacto'!I28</f>
        <v>Media</v>
      </c>
      <c r="F27" s="99" t="str">
        <f>'2. Prob. Impacto'!Q28</f>
        <v>Moderado</v>
      </c>
      <c r="G27" s="141" t="str">
        <f t="shared" si="0"/>
        <v>Moderado</v>
      </c>
      <c r="H27" s="62"/>
      <c r="I27" s="62"/>
      <c r="J27" s="62"/>
      <c r="K27" s="62"/>
      <c r="L27" s="62"/>
      <c r="M27" s="62"/>
      <c r="N27" s="62"/>
      <c r="O27" s="62"/>
      <c r="P27" s="62"/>
      <c r="Q27" s="37"/>
      <c r="R27" s="37"/>
      <c r="S27" s="66"/>
      <c r="T27" s="30" t="s">
        <v>121</v>
      </c>
      <c r="U27" s="37"/>
      <c r="V27" s="37"/>
      <c r="W27" s="37"/>
      <c r="X27" s="37"/>
    </row>
    <row r="28" spans="1:24" ht="110.25" hidden="1" customHeight="1" x14ac:dyDescent="0.35">
      <c r="A28" s="136" t="str">
        <f>'1. Identificación'!D46</f>
        <v>Gestión Financiera y Presupuestal</v>
      </c>
      <c r="B28" s="137">
        <f>'1. Identificación'!F46</f>
        <v>0</v>
      </c>
      <c r="C28" s="138">
        <f>'1. Identificación'!A46</f>
        <v>19</v>
      </c>
      <c r="D28" s="140" t="str">
        <f>'1. Identificación'!N46</f>
        <v>Posibilidad de pérdida Económica y Reputacional Por la utilización de los bienes muebles e inmuebles en actividades que no se relacionan con la misión de la entidad Debido a:
1. Desactualización del inventario de bienes muebles e inmuebles
2. Falta de administración de los bienes de la empresa 
3.  Manipulación inadecuada de información.</v>
      </c>
      <c r="E28" s="99" t="str">
        <f>'2. Prob. Impacto'!I29</f>
        <v>Media</v>
      </c>
      <c r="F28" s="99" t="str">
        <f>'2. Prob. Impacto'!Q29</f>
        <v>Mayor</v>
      </c>
      <c r="G28" s="141" t="str">
        <f t="shared" si="0"/>
        <v>Alto</v>
      </c>
      <c r="H28" s="62"/>
      <c r="I28" s="62"/>
      <c r="J28" s="62"/>
      <c r="K28" s="62"/>
      <c r="L28" s="62"/>
      <c r="M28" s="62"/>
      <c r="N28" s="62"/>
      <c r="O28" s="62"/>
      <c r="P28" s="62"/>
      <c r="Q28" s="37"/>
      <c r="R28" s="37"/>
      <c r="S28" s="66"/>
      <c r="T28" s="30" t="s">
        <v>121</v>
      </c>
      <c r="U28" s="37"/>
      <c r="V28" s="37"/>
      <c r="W28" s="37"/>
      <c r="X28" s="37"/>
    </row>
    <row r="29" spans="1:24" ht="110.25" hidden="1" customHeight="1" x14ac:dyDescent="0.35">
      <c r="A29" s="136" t="str">
        <f>'1. Identificación'!D47</f>
        <v>Talento Humano</v>
      </c>
      <c r="B29" s="137">
        <f>'1. Identificación'!F47</f>
        <v>0</v>
      </c>
      <c r="C29" s="138">
        <f>'1. Identificación'!A47</f>
        <v>20</v>
      </c>
      <c r="D29" s="140" t="str">
        <f>'1. Identificación'!N47</f>
        <v>Posibilidad de pérdida Reputacional Por desactualización de la información de los servidores públicos en el SIGEP II Debido a:
1. Incumplimiento normatividad
2. Desorden administrativo
3. Manipulación inadecuada de información.
4. Falta de compromiso por parte de los funcionarios públicos.</v>
      </c>
      <c r="E29" s="99" t="str">
        <f>'2. Prob. Impacto'!I30</f>
        <v>Media</v>
      </c>
      <c r="F29" s="99" t="str">
        <f>'2. Prob. Impacto'!Q30</f>
        <v>Mayor</v>
      </c>
      <c r="G29" s="141" t="str">
        <f t="shared" si="0"/>
        <v>Alto</v>
      </c>
      <c r="H29" s="62"/>
      <c r="I29" s="62"/>
      <c r="J29" s="62"/>
      <c r="K29" s="62"/>
      <c r="L29" s="62"/>
      <c r="M29" s="62"/>
      <c r="N29" s="62"/>
      <c r="O29" s="62"/>
      <c r="P29" s="62"/>
      <c r="Q29" s="37"/>
      <c r="R29" s="37"/>
      <c r="S29" s="66"/>
      <c r="T29" s="30" t="s">
        <v>121</v>
      </c>
      <c r="U29" s="37"/>
      <c r="V29" s="37"/>
      <c r="W29" s="37"/>
      <c r="X29" s="37"/>
    </row>
    <row r="30" spans="1:24" ht="110.25" hidden="1" customHeight="1" x14ac:dyDescent="0.35">
      <c r="A30" s="136" t="str">
        <f>'1. Identificación'!D48</f>
        <v>Talento Humano</v>
      </c>
      <c r="B30" s="137">
        <f>'1. Identificación'!F48</f>
        <v>0</v>
      </c>
      <c r="C30" s="138">
        <f>'1. Identificación'!A48</f>
        <v>21</v>
      </c>
      <c r="D30" s="140" t="str">
        <f>'1. Identificación'!N48</f>
        <v xml:space="preserve">Posibilidad de pérdida Reputacional Por extemporaneidad en la ejecución de los programas establecidos en el Manual de Seguridad y Salud en el Trabajo Debido a:
1. Incumplimiento normatividad
2. Desconocimiento de normatividad.
3. Falta de seguimiento en la ejecución de programas.
4. Ausencia de un personal de planta y/o de apoyo que garantice la continuidad del mismo.  </v>
      </c>
      <c r="E30" s="99" t="str">
        <f>'2. Prob. Impacto'!I31</f>
        <v>Media</v>
      </c>
      <c r="F30" s="99" t="str">
        <f>'2. Prob. Impacto'!Q31</f>
        <v>Moderado</v>
      </c>
      <c r="G30" s="141" t="str">
        <f t="shared" si="0"/>
        <v>Moderado</v>
      </c>
      <c r="H30" s="62"/>
      <c r="I30" s="62"/>
      <c r="J30" s="62"/>
      <c r="K30" s="62"/>
      <c r="L30" s="62"/>
      <c r="M30" s="62"/>
      <c r="N30" s="62"/>
      <c r="O30" s="62"/>
      <c r="P30" s="62"/>
      <c r="Q30" s="37"/>
      <c r="R30" s="37"/>
      <c r="S30" s="66"/>
      <c r="T30" s="30" t="s">
        <v>121</v>
      </c>
      <c r="U30" s="37"/>
      <c r="V30" s="37"/>
      <c r="W30" s="37"/>
      <c r="X30" s="37"/>
    </row>
    <row r="31" spans="1:24" ht="138.75" hidden="1" customHeight="1" x14ac:dyDescent="0.35">
      <c r="A31" s="136" t="str">
        <f>'1. Identificación'!D49</f>
        <v>Talento Humano</v>
      </c>
      <c r="B31" s="137">
        <f>'1. Identificación'!F49</f>
        <v>0</v>
      </c>
      <c r="C31" s="138">
        <f>'1. Identificación'!A49</f>
        <v>22</v>
      </c>
      <c r="D31" s="140" t="str">
        <f>'1. Identificación'!N49</f>
        <v xml:space="preserve">Posibilidad de pérdida Económica y Reputacional Por incumplimiento de políticas, objetivos y metas del proceso 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v>
      </c>
      <c r="E31" s="99" t="str">
        <f>'2. Prob. Impacto'!I32</f>
        <v>Media</v>
      </c>
      <c r="F31" s="99" t="str">
        <f>'2. Prob. Impacto'!Q32</f>
        <v>Mayor</v>
      </c>
      <c r="G31" s="141" t="str">
        <f t="shared" si="0"/>
        <v>Alto</v>
      </c>
      <c r="H31" s="62"/>
      <c r="I31" s="62"/>
      <c r="J31" s="62"/>
      <c r="K31" s="62"/>
      <c r="L31" s="62"/>
      <c r="M31" s="62"/>
      <c r="N31" s="62"/>
      <c r="O31" s="62"/>
      <c r="P31" s="62"/>
      <c r="Q31" s="37"/>
      <c r="R31" s="37"/>
      <c r="S31" s="66"/>
      <c r="T31" s="30" t="s">
        <v>121</v>
      </c>
      <c r="U31" s="37"/>
      <c r="V31" s="37"/>
      <c r="W31" s="37"/>
      <c r="X31" s="37"/>
    </row>
    <row r="32" spans="1:24" ht="132.75" hidden="1" customHeight="1" x14ac:dyDescent="0.35">
      <c r="A32" s="136" t="str">
        <f>'1. Identificación'!D50</f>
        <v>Talento Humano</v>
      </c>
      <c r="B32" s="137">
        <f>'1. Identificación'!F50</f>
        <v>0</v>
      </c>
      <c r="C32" s="138">
        <f>'1. Identificación'!A50</f>
        <v>23</v>
      </c>
      <c r="D32" s="140" t="str">
        <f>'1. Identificación'!N50</f>
        <v>Posibilidad de pérdida Económica y Reputacional Por incumplimiento de las metas del plan acción de la empresa en función a la idoneidad del personal asignado como responsable de cada proceso. 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v>
      </c>
      <c r="E32" s="99" t="str">
        <f>'2. Prob. Impacto'!I33</f>
        <v>Media</v>
      </c>
      <c r="F32" s="99" t="str">
        <f>'2. Prob. Impacto'!Q33</f>
        <v>Moderado</v>
      </c>
      <c r="G32" s="141" t="str">
        <f t="shared" si="0"/>
        <v>Moderado</v>
      </c>
      <c r="H32" s="62"/>
      <c r="I32" s="62"/>
      <c r="J32" s="62"/>
      <c r="K32" s="62"/>
      <c r="L32" s="62"/>
      <c r="M32" s="62"/>
      <c r="N32" s="62"/>
      <c r="O32" s="62"/>
      <c r="P32" s="62"/>
      <c r="Q32" s="37"/>
      <c r="R32" s="37"/>
      <c r="S32" s="66"/>
      <c r="T32" s="30" t="s">
        <v>121</v>
      </c>
      <c r="U32" s="37"/>
      <c r="V32" s="37"/>
      <c r="W32" s="37"/>
      <c r="X32" s="37"/>
    </row>
    <row r="33" spans="1:24" ht="141" hidden="1" customHeight="1" x14ac:dyDescent="0.35">
      <c r="A33" s="136" t="str">
        <f>'1. Identificación'!D51</f>
        <v>Información y Comunicación</v>
      </c>
      <c r="B33" s="137">
        <f>'1. Identificación'!F53</f>
        <v>0</v>
      </c>
      <c r="C33" s="138">
        <f>'1. Identificación'!A51</f>
        <v>24</v>
      </c>
      <c r="D33" s="140" t="str">
        <f>'1. Identificación'!N51</f>
        <v>Posibilidad de pérdida Económica y Reputacional Por destrucción involuntaria y / o perdida de Documentos 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v>
      </c>
      <c r="E33" s="99" t="str">
        <f>'2. Prob. Impacto'!I34</f>
        <v>Media</v>
      </c>
      <c r="F33" s="99" t="str">
        <f>'2. Prob. Impacto'!Q34</f>
        <v>Mayor</v>
      </c>
      <c r="G33" s="141" t="str">
        <f t="shared" si="0"/>
        <v>Alto</v>
      </c>
      <c r="H33" s="62"/>
      <c r="I33" s="62"/>
      <c r="J33" s="62"/>
      <c r="K33" s="62"/>
      <c r="L33" s="62"/>
      <c r="M33" s="62"/>
      <c r="N33" s="62"/>
      <c r="O33" s="62"/>
      <c r="P33" s="62"/>
      <c r="Q33" s="67"/>
      <c r="R33" s="67"/>
      <c r="S33" s="68"/>
      <c r="T33" s="37"/>
      <c r="U33" s="37"/>
      <c r="V33" s="37"/>
      <c r="W33" s="37"/>
      <c r="X33" s="37"/>
    </row>
    <row r="34" spans="1:24" ht="118.5" hidden="1" customHeight="1" x14ac:dyDescent="0.35">
      <c r="A34" s="136" t="str">
        <f>'1. Identificación'!D52</f>
        <v>Información y Comunicación</v>
      </c>
      <c r="B34" s="137">
        <f>'1. Identificación'!F54</f>
        <v>0</v>
      </c>
      <c r="C34" s="138">
        <f>'1. Identificación'!A52</f>
        <v>25</v>
      </c>
      <c r="D34" s="140" t="str">
        <f>'1. Identificación'!N52</f>
        <v>Posibilidad de pérdida Económica y Reputacional Por ineficiencia Administrativa por demoras en dar respuesta a las comunicaciones escritas y electrónicas 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v>
      </c>
      <c r="E34" s="99" t="str">
        <f>'2. Prob. Impacto'!I35</f>
        <v>Media</v>
      </c>
      <c r="F34" s="99" t="str">
        <f>'2. Prob. Impacto'!Q35</f>
        <v>Moderado</v>
      </c>
      <c r="G34" s="141" t="str">
        <f t="shared" si="0"/>
        <v>Moderado</v>
      </c>
      <c r="H34" s="62"/>
      <c r="I34" s="62"/>
      <c r="J34" s="62"/>
      <c r="K34" s="62"/>
      <c r="L34" s="62"/>
      <c r="M34" s="62"/>
      <c r="N34" s="62"/>
      <c r="O34" s="62"/>
      <c r="P34" s="62"/>
      <c r="Q34" s="67"/>
      <c r="R34" s="67"/>
      <c r="S34" s="68"/>
      <c r="T34" s="37"/>
      <c r="U34" s="37"/>
      <c r="V34" s="37"/>
      <c r="W34" s="37"/>
      <c r="X34" s="37"/>
    </row>
    <row r="35" spans="1:24" ht="118.5" hidden="1" customHeight="1" x14ac:dyDescent="0.35">
      <c r="A35" s="136" t="str">
        <f>'1. Identificación'!D53</f>
        <v>Información y Comunicación</v>
      </c>
      <c r="B35" s="137">
        <f>'1. Identificación'!F55</f>
        <v>0</v>
      </c>
      <c r="C35" s="138" t="str">
        <f>'1. Identificación'!A53</f>
        <v xml:space="preserve">26
</v>
      </c>
      <c r="D35" s="140" t="str">
        <f>'1. Identificación'!N53</f>
        <v>Posibilidad de pérdida Económica y Reputacional Por información errónea en los registros por parte del usuario Debido a:
1.Descocimiento de las herramientas.                                                                                                       2. Falta de capacitaciones de herramientas ofimáticas.                                                       3. Falta de tiempo para dedicar a las actividades..</v>
      </c>
      <c r="E35" s="99" t="str">
        <f>'2. Prob. Impacto'!I36</f>
        <v>Media</v>
      </c>
      <c r="F35" s="99" t="str">
        <f>'2. Prob. Impacto'!Q36</f>
        <v>Moderado</v>
      </c>
      <c r="G35" s="141" t="str">
        <f t="shared" si="0"/>
        <v>Moderado</v>
      </c>
      <c r="H35" s="62"/>
      <c r="I35" s="62"/>
      <c r="J35" s="62"/>
      <c r="K35" s="62"/>
      <c r="L35" s="62"/>
      <c r="M35" s="62"/>
      <c r="N35" s="62"/>
      <c r="O35" s="62"/>
      <c r="P35" s="62"/>
      <c r="Q35" s="67"/>
      <c r="R35" s="67"/>
      <c r="S35" s="68"/>
      <c r="T35" s="37"/>
      <c r="U35" s="37"/>
      <c r="V35" s="37"/>
      <c r="W35" s="37"/>
      <c r="X35" s="37"/>
    </row>
    <row r="36" spans="1:24" ht="120.75" hidden="1" customHeight="1" x14ac:dyDescent="0.35">
      <c r="A36" s="136" t="str">
        <f>'1. Identificación'!D54</f>
        <v>Información y Comunicación</v>
      </c>
      <c r="B36" s="137">
        <f>'1. Identificación'!F56</f>
        <v>0</v>
      </c>
      <c r="C36" s="138" t="str">
        <f>'1. Identificación'!A54</f>
        <v xml:space="preserve">27
</v>
      </c>
      <c r="D36" s="140" t="str">
        <f>'1. Identificación'!N54</f>
        <v>Posibilidad de pérdida Económica y Reputacional Por uso de la información para beneficio particular y/o daño a la institucionalidad. Debido a:
1 Uso Inadecuado de la información.
2. Falta de capacitación al personal.
3. Falta de manipulación y/o sustracción indebida de información, para beneficio propio o de un tercero.
4.   Manipulación inadecuada de información.</v>
      </c>
      <c r="E36" s="99" t="str">
        <f>'2. Prob. Impacto'!I37</f>
        <v>Media</v>
      </c>
      <c r="F36" s="99" t="str">
        <f>'2. Prob. Impacto'!Q37</f>
        <v>Moderado</v>
      </c>
      <c r="G36" s="141" t="str">
        <f t="shared" si="0"/>
        <v>Moderado</v>
      </c>
      <c r="H36" s="62"/>
      <c r="I36" s="62"/>
      <c r="J36" s="62"/>
      <c r="K36" s="62"/>
      <c r="L36" s="62"/>
      <c r="M36" s="62"/>
      <c r="N36" s="62"/>
      <c r="O36" s="62"/>
      <c r="P36" s="62"/>
      <c r="Q36" s="67"/>
      <c r="R36" s="67"/>
      <c r="S36" s="68"/>
      <c r="T36" s="37"/>
      <c r="U36" s="37"/>
      <c r="V36" s="37"/>
      <c r="W36" s="37"/>
      <c r="X36" s="37"/>
    </row>
    <row r="37" spans="1:24" ht="135" customHeight="1" x14ac:dyDescent="0.35">
      <c r="A37" s="136" t="str">
        <f>'1. Identificación'!D55</f>
        <v>Control Interno</v>
      </c>
      <c r="B37" s="137">
        <f>'1. Identificación'!F57</f>
        <v>0</v>
      </c>
      <c r="C37" s="421">
        <f>'1. Identificación'!A55</f>
        <v>28</v>
      </c>
      <c r="D37" s="140" t="str">
        <f>'1. Identificación'!N55</f>
        <v>Posibilidad de pérdida Económica y Reputacional Por incumplimiento de las disposiciones legales de la administración en rentabilidad, sostenibilidad y reciprocidad. Debido a:
1. No se verifique el uso adecuado de los recursos</v>
      </c>
      <c r="E37" s="99" t="str">
        <f>'2. Prob. Impacto'!I38</f>
        <v>Media</v>
      </c>
      <c r="F37" s="99" t="str">
        <f>'2. Prob. Impacto'!Q38</f>
        <v>Mayor</v>
      </c>
      <c r="G37" s="141" t="str">
        <f t="shared" si="0"/>
        <v>Alto</v>
      </c>
      <c r="H37" s="62"/>
      <c r="I37" s="62"/>
      <c r="J37" s="62"/>
      <c r="K37" s="62"/>
      <c r="L37" s="62"/>
      <c r="M37" s="62"/>
      <c r="N37" s="62"/>
      <c r="O37" s="62"/>
      <c r="P37" s="62"/>
      <c r="Q37" s="67"/>
      <c r="R37" s="67"/>
      <c r="S37" s="68"/>
      <c r="T37" s="37"/>
      <c r="U37" s="37"/>
      <c r="V37" s="37"/>
      <c r="W37" s="37"/>
      <c r="X37" s="37"/>
    </row>
    <row r="38" spans="1:24" ht="120.75" hidden="1" customHeight="1" x14ac:dyDescent="0.35">
      <c r="A38" s="136" t="str">
        <f>'1. Identificación'!D56</f>
        <v>Control Interno</v>
      </c>
      <c r="B38" s="137" t="e">
        <f>'1. Identificación'!#REF!</f>
        <v>#REF!</v>
      </c>
      <c r="C38" s="138">
        <f>'1. Identificación'!A56</f>
        <v>29</v>
      </c>
      <c r="D38" s="140" t="str">
        <f>'1. Identificación'!N56</f>
        <v xml:space="preserve">Posibilidad de pérdida Económica y Reputacional Por que  no se programe, ejecute y evalué de manera oportuna e independiente el Sistema de Control Interno.   Debido a:
1. No contar con la capacitación para realizar la evaluación idónea del sistema
2. No contar con una programación de seguimiento de los procesos        
3. Carencia de valores y principios éticos en el desempeño de las funciones por parte de los funcionarios.                                           </v>
      </c>
      <c r="E38" s="99" t="str">
        <f>'2. Prob. Impacto'!I39</f>
        <v>Media</v>
      </c>
      <c r="F38" s="99" t="str">
        <f>'2. Prob. Impacto'!Q39</f>
        <v>Moderado</v>
      </c>
      <c r="G38" s="141" t="str">
        <f t="shared" si="0"/>
        <v>Moderado</v>
      </c>
      <c r="H38" s="62"/>
      <c r="I38" s="62"/>
      <c r="J38" s="62"/>
      <c r="K38" s="62"/>
      <c r="L38" s="62"/>
      <c r="M38" s="62"/>
      <c r="N38" s="62"/>
      <c r="O38" s="62"/>
      <c r="P38" s="62"/>
      <c r="Q38" s="67"/>
      <c r="R38" s="67"/>
      <c r="S38" s="68"/>
      <c r="T38" s="37"/>
      <c r="U38" s="37"/>
      <c r="V38" s="37"/>
      <c r="W38" s="37"/>
      <c r="X38" s="37"/>
    </row>
    <row r="39" spans="1:24" ht="135" hidden="1" customHeight="1" thickBot="1" x14ac:dyDescent="0.4">
      <c r="A39" s="314" t="str">
        <f>'1. Identificación'!D57</f>
        <v>Control Interno</v>
      </c>
      <c r="B39" s="315">
        <f>'1. Identificación'!F58</f>
        <v>0</v>
      </c>
      <c r="C39" s="316">
        <f>'1. Identificación'!A57</f>
        <v>30</v>
      </c>
      <c r="D39" s="317" t="str">
        <f>'1. Identificación'!N57</f>
        <v xml:space="preserve">Posibilidad de pérdida Económica y Reputacional Por que no se ejecute el programa de auditorias internas Debido a:
1. No disponer del personal suficiente para el desarrollo de las distintas auditorias
2. Carencia de valores y principios éticos en el desempeño de las funciones por parte de los funcionarios.                                           </v>
      </c>
      <c r="E39" s="318" t="str">
        <f>'2. Prob. Impacto'!I40</f>
        <v>Media</v>
      </c>
      <c r="F39" s="318" t="str">
        <f>'2. Prob. Impacto'!Q40</f>
        <v>Moderado</v>
      </c>
      <c r="G39" s="319" t="str">
        <f t="shared" si="0"/>
        <v>Moderado</v>
      </c>
      <c r="H39" s="62"/>
      <c r="I39" s="62"/>
      <c r="J39" s="62"/>
      <c r="K39" s="62"/>
      <c r="L39" s="62"/>
      <c r="M39" s="62"/>
      <c r="N39" s="62"/>
      <c r="O39" s="62"/>
      <c r="P39" s="62"/>
      <c r="Q39" s="67"/>
      <c r="R39" s="67"/>
      <c r="S39" s="68"/>
      <c r="T39" s="37"/>
      <c r="U39" s="37"/>
      <c r="V39" s="37"/>
      <c r="W39" s="37"/>
      <c r="X39" s="37"/>
    </row>
  </sheetData>
  <autoFilter ref="A9:G39" xr:uid="{00000000-0009-0000-0000-000005000000}">
    <filterColumn colId="2">
      <colorFilter dxfId="149"/>
    </filterColumn>
  </autoFilter>
  <mergeCells count="18">
    <mergeCell ref="R7:X7"/>
    <mergeCell ref="I10:I14"/>
    <mergeCell ref="Q10:Q14"/>
    <mergeCell ref="I7:O7"/>
    <mergeCell ref="A3:A6"/>
    <mergeCell ref="B3:E3"/>
    <mergeCell ref="B4:E4"/>
    <mergeCell ref="E8:G8"/>
    <mergeCell ref="K8:O8"/>
    <mergeCell ref="B5:E5"/>
    <mergeCell ref="B6:C6"/>
    <mergeCell ref="O3:Q5"/>
    <mergeCell ref="H6:K6"/>
    <mergeCell ref="O6:Q6"/>
    <mergeCell ref="M3:N5"/>
    <mergeCell ref="M6:N6"/>
    <mergeCell ref="F3:G5"/>
    <mergeCell ref="F6:G6"/>
  </mergeCells>
  <conditionalFormatting sqref="E10:E39">
    <cfRule type="cellIs" dxfId="103" priority="20" operator="equal">
      <formula>$S$14</formula>
    </cfRule>
    <cfRule type="cellIs" dxfId="102" priority="21" operator="equal">
      <formula>$S$13</formula>
    </cfRule>
    <cfRule type="cellIs" dxfId="101" priority="22" operator="equal">
      <formula>$S$12</formula>
    </cfRule>
    <cfRule type="cellIs" dxfId="100" priority="23" operator="equal">
      <formula>$S$11</formula>
    </cfRule>
    <cfRule type="cellIs" dxfId="99" priority="24" operator="equal">
      <formula>$S$10</formula>
    </cfRule>
  </conditionalFormatting>
  <conditionalFormatting sqref="F10:F39">
    <cfRule type="cellIs" dxfId="98" priority="15" operator="equal">
      <formula>$T$9</formula>
    </cfRule>
    <cfRule type="cellIs" dxfId="97" priority="16" operator="equal">
      <formula>$U$9</formula>
    </cfRule>
    <cfRule type="cellIs" dxfId="96" priority="17" operator="equal">
      <formula>$V$9</formula>
    </cfRule>
    <cfRule type="cellIs" dxfId="95" priority="18" operator="equal">
      <formula>$W$9</formula>
    </cfRule>
    <cfRule type="cellIs" dxfId="94" priority="19" operator="equal">
      <formula>$X$9</formula>
    </cfRule>
  </conditionalFormatting>
  <conditionalFormatting sqref="G10:G39">
    <cfRule type="cellIs" dxfId="93" priority="151" operator="equal">
      <formula>$T$17</formula>
    </cfRule>
    <cfRule type="cellIs" dxfId="92" priority="152" operator="equal">
      <formula>$T$18</formula>
    </cfRule>
    <cfRule type="cellIs" dxfId="91" priority="153" operator="equal">
      <formula>$T$19</formula>
    </cfRule>
    <cfRule type="cellIs" dxfId="90" priority="154" operator="equal">
      <formula>$T$20</formula>
    </cfRule>
  </conditionalFormatting>
  <hyperlinks>
    <hyperlink ref="A1" location="OPCIONES!A1" display="OPCIONES" xr:uid="{00000000-0004-0000-05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F0935A"/>
  </sheetPr>
  <dimension ref="A1:CO124"/>
  <sheetViews>
    <sheetView showGridLines="0" topLeftCell="A13" zoomScale="40" zoomScaleNormal="40" zoomScaleSheetLayoutView="80" workbookViewId="0">
      <pane xSplit="4" ySplit="2" topLeftCell="E62" activePane="bottomRight" state="frozen"/>
      <selection activeCell="A13" sqref="A13"/>
      <selection pane="topRight" activeCell="E13" sqref="E13"/>
      <selection pane="bottomLeft" activeCell="A15" sqref="A15"/>
      <selection pane="bottomRight" activeCell="A18" sqref="A18:A116"/>
    </sheetView>
  </sheetViews>
  <sheetFormatPr baseColWidth="10" defaultColWidth="11.453125" defaultRowHeight="14" x14ac:dyDescent="0.3"/>
  <cols>
    <col min="1" max="1" width="27.453125" style="19" customWidth="1"/>
    <col min="2" max="2" width="10.26953125" style="282" hidden="1" customWidth="1"/>
    <col min="3" max="3" width="20.453125" style="184" customWidth="1"/>
    <col min="4" max="4" width="20" style="184" hidden="1" customWidth="1"/>
    <col min="5" max="5" width="65.54296875" style="19" customWidth="1"/>
    <col min="6" max="6" width="19" style="19" customWidth="1"/>
    <col min="7" max="7" width="18.453125" style="19" customWidth="1"/>
    <col min="8" max="8" width="8.453125" style="283" customWidth="1"/>
    <col min="9" max="9" width="23.54296875" style="184" customWidth="1"/>
    <col min="10" max="10" width="108.1796875" style="285" customWidth="1"/>
    <col min="11" max="11" width="35" style="286" customWidth="1"/>
    <col min="12" max="12" width="14.453125" style="19" customWidth="1"/>
    <col min="13" max="13" width="21.1796875" style="283" customWidth="1"/>
    <col min="14" max="15" width="21.1796875" style="19" customWidth="1"/>
    <col min="16" max="16" width="29.81640625" style="19" customWidth="1"/>
    <col min="17" max="17" width="26.1796875" style="19" customWidth="1"/>
    <col min="18" max="23" width="21.1796875" style="19" customWidth="1"/>
    <col min="24" max="25" width="59.26953125" style="19" customWidth="1"/>
    <col min="26" max="26" width="59.81640625" style="19" customWidth="1"/>
    <col min="27" max="27" width="56.26953125" style="19" customWidth="1"/>
    <col min="28" max="28" width="45.1796875" style="19" customWidth="1"/>
    <col min="29" max="29" width="56.1796875" style="19" customWidth="1"/>
    <col min="30" max="32" width="11.453125" style="19" customWidth="1"/>
    <col min="33" max="16384" width="11.453125" style="19"/>
  </cols>
  <sheetData>
    <row r="1" spans="1:93" ht="59.5" customHeight="1" thickBot="1" x14ac:dyDescent="0.35">
      <c r="A1" s="281" t="s">
        <v>237</v>
      </c>
    </row>
    <row r="2" spans="1:93" ht="31" customHeight="1" thickBot="1" x14ac:dyDescent="0.35">
      <c r="A2" s="184"/>
      <c r="B2" s="184"/>
    </row>
    <row r="3" spans="1:93" ht="35.15" customHeight="1" x14ac:dyDescent="0.3">
      <c r="A3" s="636"/>
      <c r="B3" s="637"/>
      <c r="C3" s="638"/>
      <c r="D3" s="613" t="s">
        <v>538</v>
      </c>
      <c r="E3" s="613"/>
      <c r="F3" s="613"/>
      <c r="G3" s="613"/>
      <c r="H3" s="613"/>
      <c r="I3" s="613"/>
      <c r="J3" s="613"/>
      <c r="K3" s="613"/>
      <c r="L3" s="613"/>
      <c r="M3" s="613"/>
      <c r="N3" s="613"/>
      <c r="O3" s="613"/>
      <c r="P3" s="613"/>
      <c r="Q3" s="613"/>
      <c r="R3" s="613"/>
      <c r="S3" s="613"/>
      <c r="T3" s="613"/>
      <c r="U3" s="613"/>
      <c r="V3" s="613"/>
      <c r="W3" s="613"/>
      <c r="X3" s="613"/>
      <c r="Y3" s="613"/>
      <c r="Z3" s="613"/>
      <c r="AA3" s="613"/>
      <c r="AB3" s="613"/>
      <c r="AC3" s="613"/>
    </row>
    <row r="4" spans="1:93" ht="37.5" customHeight="1" x14ac:dyDescent="0.3">
      <c r="A4" s="639"/>
      <c r="B4" s="613"/>
      <c r="C4" s="640"/>
      <c r="D4" s="613" t="s">
        <v>252</v>
      </c>
      <c r="E4" s="613"/>
      <c r="F4" s="613"/>
      <c r="G4" s="613"/>
      <c r="H4" s="613"/>
      <c r="I4" s="613"/>
      <c r="J4" s="613"/>
      <c r="K4" s="613"/>
      <c r="L4" s="613"/>
      <c r="M4" s="613"/>
      <c r="N4" s="613"/>
      <c r="O4" s="613"/>
      <c r="P4" s="613"/>
      <c r="Q4" s="613"/>
      <c r="R4" s="613"/>
      <c r="S4" s="613"/>
      <c r="T4" s="613"/>
      <c r="U4" s="613"/>
      <c r="V4" s="613"/>
      <c r="W4" s="613"/>
      <c r="X4" s="613"/>
      <c r="Y4" s="613"/>
      <c r="Z4" s="613"/>
      <c r="AA4" s="613"/>
      <c r="AB4" s="613"/>
      <c r="AC4" s="613"/>
    </row>
    <row r="5" spans="1:93" ht="32.15" customHeight="1" x14ac:dyDescent="0.3">
      <c r="A5" s="639"/>
      <c r="B5" s="613"/>
      <c r="C5" s="640"/>
      <c r="D5" s="635" t="s">
        <v>255</v>
      </c>
      <c r="E5" s="635"/>
      <c r="F5" s="635"/>
      <c r="G5" s="635"/>
      <c r="H5" s="635"/>
      <c r="I5" s="635"/>
      <c r="J5" s="635"/>
      <c r="K5" s="635"/>
      <c r="L5" s="635"/>
      <c r="M5" s="635"/>
      <c r="N5" s="635"/>
      <c r="O5" s="635"/>
      <c r="P5" s="635"/>
      <c r="Q5" s="635"/>
      <c r="R5" s="635"/>
      <c r="S5" s="635"/>
      <c r="T5" s="635"/>
      <c r="U5" s="635"/>
      <c r="V5" s="635"/>
      <c r="W5" s="635"/>
      <c r="X5" s="635"/>
      <c r="Y5" s="635"/>
      <c r="Z5" s="635"/>
      <c r="AA5" s="635"/>
      <c r="AB5" s="635"/>
      <c r="AC5" s="635"/>
    </row>
    <row r="6" spans="1:93" ht="31.5" customHeight="1" thickBot="1" x14ac:dyDescent="0.35">
      <c r="A6" s="641"/>
      <c r="B6" s="620"/>
      <c r="C6" s="642"/>
      <c r="D6" s="613" t="s">
        <v>539</v>
      </c>
      <c r="E6" s="613"/>
      <c r="F6" s="613"/>
      <c r="G6" s="613"/>
      <c r="H6" s="613"/>
      <c r="I6" s="613"/>
      <c r="J6" s="643" t="s">
        <v>540</v>
      </c>
      <c r="K6" s="643"/>
      <c r="L6" s="643"/>
      <c r="M6" s="643"/>
      <c r="N6" s="643"/>
      <c r="O6" s="643"/>
      <c r="P6" s="643"/>
      <c r="Q6" s="643"/>
      <c r="R6" s="643" t="s">
        <v>542</v>
      </c>
      <c r="S6" s="643"/>
      <c r="T6" s="643"/>
      <c r="U6" s="643"/>
      <c r="V6" s="643"/>
      <c r="W6" s="658"/>
      <c r="X6" s="659"/>
      <c r="Y6" s="659"/>
      <c r="Z6" s="659"/>
      <c r="AA6" s="659"/>
      <c r="AB6" s="659"/>
      <c r="AC6" s="660"/>
    </row>
    <row r="7" spans="1:93" ht="51.5" customHeight="1" x14ac:dyDescent="0.3">
      <c r="C7" s="284"/>
      <c r="D7" s="284"/>
      <c r="L7" s="286"/>
      <c r="N7" s="286"/>
      <c r="O7" s="286"/>
      <c r="P7" s="286"/>
      <c r="Q7" s="286"/>
      <c r="R7" s="286"/>
      <c r="S7" s="286"/>
      <c r="T7" s="286"/>
      <c r="U7" s="286"/>
      <c r="V7" s="286"/>
      <c r="W7" s="286"/>
      <c r="X7" s="286"/>
      <c r="Y7" s="286"/>
      <c r="Z7" s="286"/>
      <c r="AA7" s="286"/>
      <c r="AB7" s="286"/>
      <c r="AC7" s="286"/>
    </row>
    <row r="8" spans="1:93" ht="46.5" customHeight="1" x14ac:dyDescent="0.3">
      <c r="C8" s="284"/>
      <c r="D8" s="284"/>
      <c r="L8" s="286"/>
      <c r="N8" s="286"/>
      <c r="O8" s="286"/>
      <c r="P8" s="286"/>
      <c r="Q8" s="286"/>
      <c r="R8" s="286"/>
      <c r="S8" s="286"/>
      <c r="T8" s="286"/>
      <c r="U8" s="286"/>
      <c r="V8" s="286"/>
      <c r="W8" s="286"/>
      <c r="X8" s="286"/>
      <c r="Y8" s="286"/>
      <c r="Z8" s="286"/>
      <c r="AA8" s="286"/>
      <c r="AB8" s="286"/>
      <c r="AC8" s="286"/>
    </row>
    <row r="9" spans="1:93" ht="35" customHeight="1" x14ac:dyDescent="0.3">
      <c r="C9" s="284"/>
      <c r="D9" s="284"/>
      <c r="L9" s="286"/>
      <c r="N9" s="286"/>
      <c r="O9" s="286"/>
      <c r="P9" s="286"/>
      <c r="Q9" s="286"/>
      <c r="R9" s="286"/>
      <c r="S9" s="286"/>
      <c r="T9" s="286"/>
      <c r="U9" s="286"/>
      <c r="V9" s="286"/>
      <c r="W9" s="286"/>
      <c r="X9" s="286"/>
      <c r="Y9" s="286"/>
      <c r="Z9" s="286"/>
      <c r="AA9" s="286"/>
      <c r="AB9" s="286"/>
      <c r="AC9" s="286"/>
    </row>
    <row r="10" spans="1:93" ht="40" customHeight="1" x14ac:dyDescent="0.3">
      <c r="C10" s="284"/>
      <c r="D10" s="284"/>
      <c r="L10" s="286"/>
      <c r="N10" s="286"/>
      <c r="O10" s="286"/>
      <c r="P10" s="286"/>
      <c r="Q10" s="286"/>
      <c r="R10" s="286"/>
      <c r="S10" s="286"/>
      <c r="T10" s="286"/>
      <c r="U10" s="286"/>
      <c r="V10" s="286"/>
      <c r="W10" s="286"/>
      <c r="X10" s="286"/>
      <c r="Y10" s="286"/>
      <c r="Z10" s="286"/>
      <c r="AA10" s="286"/>
      <c r="AB10" s="286"/>
      <c r="AC10" s="286"/>
    </row>
    <row r="11" spans="1:93" s="287" customFormat="1" ht="27" customHeight="1" thickBot="1" x14ac:dyDescent="0.4">
      <c r="B11" s="282"/>
      <c r="J11" s="285"/>
      <c r="K11" s="288"/>
    </row>
    <row r="12" spans="1:93" s="287" customFormat="1" ht="12" customHeight="1" thickBot="1" x14ac:dyDescent="0.35">
      <c r="A12" s="19"/>
      <c r="B12" s="282"/>
      <c r="J12" s="285"/>
      <c r="K12" s="288"/>
      <c r="M12" s="650" t="s">
        <v>179</v>
      </c>
      <c r="N12" s="651"/>
      <c r="O12" s="651"/>
      <c r="P12" s="651"/>
      <c r="Q12" s="651"/>
      <c r="R12" s="644" t="s">
        <v>191</v>
      </c>
      <c r="S12" s="644" t="s">
        <v>192</v>
      </c>
      <c r="T12" s="644" t="s">
        <v>193</v>
      </c>
      <c r="U12" s="646" t="s">
        <v>194</v>
      </c>
      <c r="V12" s="647"/>
      <c r="W12" s="289"/>
      <c r="X12" s="633" t="s">
        <v>348</v>
      </c>
      <c r="Y12" s="633"/>
      <c r="Z12" s="633"/>
      <c r="AA12" s="633"/>
      <c r="AB12" s="633"/>
      <c r="AC12" s="633"/>
    </row>
    <row r="13" spans="1:93" s="287" customFormat="1" ht="81" customHeight="1" thickBot="1" x14ac:dyDescent="0.35">
      <c r="A13" s="19"/>
      <c r="B13" s="290"/>
      <c r="C13" s="655" t="s">
        <v>127</v>
      </c>
      <c r="D13" s="656"/>
      <c r="E13" s="656"/>
      <c r="F13" s="656"/>
      <c r="G13" s="656"/>
      <c r="H13" s="657"/>
      <c r="I13" s="646" t="s">
        <v>170</v>
      </c>
      <c r="J13" s="633"/>
      <c r="K13" s="647"/>
      <c r="L13" s="291"/>
      <c r="M13" s="652" t="s">
        <v>185</v>
      </c>
      <c r="N13" s="653"/>
      <c r="O13" s="653"/>
      <c r="P13" s="653"/>
      <c r="Q13" s="654"/>
      <c r="R13" s="645"/>
      <c r="S13" s="645"/>
      <c r="T13" s="645"/>
      <c r="U13" s="648"/>
      <c r="V13" s="649"/>
      <c r="W13" s="292"/>
      <c r="X13" s="634"/>
      <c r="Y13" s="634"/>
      <c r="Z13" s="634"/>
      <c r="AA13" s="634"/>
      <c r="AB13" s="634"/>
      <c r="AC13" s="634"/>
    </row>
    <row r="14" spans="1:93" s="283" customFormat="1" ht="78.650000000000006" customHeight="1" thickBot="1" x14ac:dyDescent="0.35">
      <c r="A14" s="147" t="s">
        <v>73</v>
      </c>
      <c r="B14" s="158"/>
      <c r="C14" s="158" t="s">
        <v>3</v>
      </c>
      <c r="D14" s="158" t="s">
        <v>103</v>
      </c>
      <c r="E14" s="158" t="s">
        <v>0</v>
      </c>
      <c r="F14" s="158" t="s">
        <v>167</v>
      </c>
      <c r="G14" s="158" t="s">
        <v>168</v>
      </c>
      <c r="H14" s="158" t="s">
        <v>166</v>
      </c>
      <c r="I14" s="158" t="s">
        <v>169</v>
      </c>
      <c r="J14" s="158" t="s">
        <v>170</v>
      </c>
      <c r="K14" s="158" t="s">
        <v>68</v>
      </c>
      <c r="L14" s="158" t="s">
        <v>69</v>
      </c>
      <c r="M14" s="211" t="s">
        <v>180</v>
      </c>
      <c r="N14" s="212" t="s">
        <v>181</v>
      </c>
      <c r="O14" s="212" t="s">
        <v>182</v>
      </c>
      <c r="P14" s="211" t="s">
        <v>183</v>
      </c>
      <c r="Q14" s="212" t="s">
        <v>184</v>
      </c>
      <c r="R14" s="159" t="s">
        <v>186</v>
      </c>
      <c r="S14" s="213" t="s">
        <v>187</v>
      </c>
      <c r="T14" s="214" t="s">
        <v>188</v>
      </c>
      <c r="U14" s="215" t="s">
        <v>189</v>
      </c>
      <c r="V14" s="213" t="s">
        <v>190</v>
      </c>
      <c r="W14" s="216" t="s">
        <v>278</v>
      </c>
      <c r="X14" s="157" t="s">
        <v>350</v>
      </c>
      <c r="Y14" s="159" t="s">
        <v>349</v>
      </c>
      <c r="Z14" s="217" t="s">
        <v>351</v>
      </c>
      <c r="AA14" s="158" t="s">
        <v>349</v>
      </c>
      <c r="AB14" s="158" t="s">
        <v>352</v>
      </c>
      <c r="AC14" s="159" t="s">
        <v>349</v>
      </c>
    </row>
    <row r="15" spans="1:93" s="227" customFormat="1" ht="37.5" hidden="1" customHeight="1" x14ac:dyDescent="0.3">
      <c r="A15" s="607">
        <f>'1. Identificación'!A28</f>
        <v>1</v>
      </c>
      <c r="B15" s="218"/>
      <c r="C15" s="601" t="str">
        <f>'1. Identificación'!D$28</f>
        <v>Direccionamiento Estratégico</v>
      </c>
      <c r="D15" s="219">
        <f>'1. Identificación'!F$28</f>
        <v>0</v>
      </c>
      <c r="E15" s="610" t="str">
        <f>'1. Identificación'!N28</f>
        <v>Posibilidad de pérdida Económica y Reputacional Por la planeación inadecuada en términos de pertinencia u oportunidad Debido a:
1 Constantes cambios normativos 
2. Debilidad de la estructura de planta de personal ante la ausencia  de un personal de planeación estratégica. 
3.  Falta de conocimiento de los procedimientos establecidos.</v>
      </c>
      <c r="F15" s="604">
        <f>'2. Prob. Impacto'!H11</f>
        <v>0.6</v>
      </c>
      <c r="G15" s="604">
        <f>'2. Prob. Impacto'!P11</f>
        <v>0.6</v>
      </c>
      <c r="H15" s="220">
        <v>1</v>
      </c>
      <c r="I15" s="220" t="s">
        <v>422</v>
      </c>
      <c r="J15" s="221" t="s">
        <v>524</v>
      </c>
      <c r="K15" s="218" t="s">
        <v>397</v>
      </c>
      <c r="L15" s="222" t="s">
        <v>7</v>
      </c>
      <c r="M15" s="263" t="s">
        <v>11</v>
      </c>
      <c r="N15" s="223">
        <f>+IF(M15='7. Formula'!$E$4,'7. Formula'!$F$4,IF(M15='7. Formula'!$E$5,'7. Formula'!$F$5,IF(M15='7. Formula'!$E$6,'7. Formula'!$F$6,"")))</f>
        <v>0.25</v>
      </c>
      <c r="O15" s="222" t="str">
        <f>+IF(OR(M15='7. Formula'!$O$4,M15='7. Formula'!$O$5),'7. Formula'!$P$5,IF(M15='7. Formula'!$O$6,'7. Formula'!$P$6,""))</f>
        <v>Probabilidad</v>
      </c>
      <c r="P15" s="222" t="s">
        <v>65</v>
      </c>
      <c r="Q15" s="223">
        <f>+IF(P15='7. Formula'!$H$4,'7. Formula'!$I$4,IF(P15='7. Formula'!$H$5,'7. Formula'!$I$5,""))</f>
        <v>0.15</v>
      </c>
      <c r="R15" s="224">
        <f>+IFERROR(Q15+N15,"")</f>
        <v>0.4</v>
      </c>
      <c r="S15" s="224">
        <f>IF(O15='7. Formula'!$P$5,$F$15-(F$15*R15),F$15)</f>
        <v>0.36</v>
      </c>
      <c r="T15" s="224">
        <f>IF(O15='7. Formula'!$P$6,G$15-(G$15*R15),G$15)</f>
        <v>0.6</v>
      </c>
      <c r="U15" s="625">
        <f>+IF(S17="","",S17)</f>
        <v>0.39</v>
      </c>
      <c r="V15" s="625">
        <f>+IF(T17="","",T17)</f>
        <v>0.6</v>
      </c>
      <c r="W15" s="222" t="s">
        <v>398</v>
      </c>
      <c r="X15" s="225"/>
      <c r="Y15" s="225"/>
      <c r="Z15" s="225"/>
      <c r="AA15" s="221"/>
      <c r="AB15" s="225"/>
      <c r="AC15" s="226"/>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row>
    <row r="16" spans="1:93" s="227" customFormat="1" ht="51" hidden="1" customHeight="1" x14ac:dyDescent="0.3">
      <c r="A16" s="608"/>
      <c r="B16" s="113"/>
      <c r="C16" s="602"/>
      <c r="D16" s="116">
        <f>'1. Identificación'!F$28</f>
        <v>0</v>
      </c>
      <c r="E16" s="611"/>
      <c r="F16" s="605"/>
      <c r="G16" s="605"/>
      <c r="H16" s="114">
        <v>2</v>
      </c>
      <c r="I16" s="114" t="s">
        <v>248</v>
      </c>
      <c r="J16" s="228" t="s">
        <v>404</v>
      </c>
      <c r="K16" s="113" t="s">
        <v>397</v>
      </c>
      <c r="L16" s="229" t="s">
        <v>7</v>
      </c>
      <c r="M16" s="264" t="s">
        <v>12</v>
      </c>
      <c r="N16" s="230">
        <f>+IF(M16='7. Formula'!$E$4,'7. Formula'!$F$4,IF(M16='7. Formula'!$E$5,'7. Formula'!$F$5,IF(M16='7. Formula'!$E$6,'7. Formula'!$F$6,"")))</f>
        <v>0.15</v>
      </c>
      <c r="O16" s="229" t="str">
        <f>+IF(OR(M16='7. Formula'!$O$4,M16='7. Formula'!$O$5),'7. Formula'!$P$5,IF(M16='7. Formula'!$O$6,'7. Formula'!$P$6,""))</f>
        <v>Probabilidad</v>
      </c>
      <c r="P16" s="229" t="s">
        <v>65</v>
      </c>
      <c r="Q16" s="230">
        <f>+IF(P16='7. Formula'!$H$4,'7. Formula'!$I$4,IF(P16='7. Formula'!$H$5,'7. Formula'!$I$5,""))</f>
        <v>0.15</v>
      </c>
      <c r="R16" s="231">
        <f>+IFERROR(Q16+N16,"")</f>
        <v>0.3</v>
      </c>
      <c r="S16" s="231">
        <f>IF(O16='7. Formula'!$P$5,$F$15-(F$15*R16),F$15)</f>
        <v>0.42</v>
      </c>
      <c r="T16" s="231">
        <f>IF(O16='7. Formula'!$P$6,G$15-(G$15*R16),G$15)</f>
        <v>0.6</v>
      </c>
      <c r="U16" s="626"/>
      <c r="V16" s="626"/>
      <c r="W16" s="229" t="s">
        <v>345</v>
      </c>
      <c r="X16" s="232"/>
      <c r="Y16" s="232"/>
      <c r="Z16" s="232"/>
      <c r="AA16" s="228"/>
      <c r="AB16" s="232"/>
      <c r="AC16" s="233"/>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row>
    <row r="17" spans="1:93" s="227" customFormat="1" ht="46.5" hidden="1" customHeight="1" thickBot="1" x14ac:dyDescent="0.35">
      <c r="A17" s="609"/>
      <c r="B17" s="252"/>
      <c r="C17" s="603"/>
      <c r="D17" s="253">
        <f>'1. Identificación'!F$28</f>
        <v>0</v>
      </c>
      <c r="E17" s="612"/>
      <c r="F17" s="606"/>
      <c r="G17" s="606"/>
      <c r="H17" s="254"/>
      <c r="I17" s="254"/>
      <c r="J17" s="255"/>
      <c r="K17" s="252"/>
      <c r="L17" s="256"/>
      <c r="M17" s="267"/>
      <c r="N17" s="257"/>
      <c r="O17" s="256"/>
      <c r="P17" s="256"/>
      <c r="Q17" s="257"/>
      <c r="R17" s="274"/>
      <c r="S17" s="258">
        <f>AVERAGE(S15:S16)</f>
        <v>0.39</v>
      </c>
      <c r="T17" s="258">
        <f>AVERAGE(T15:T16)</f>
        <v>0.6</v>
      </c>
      <c r="U17" s="627"/>
      <c r="V17" s="627"/>
      <c r="W17" s="256"/>
      <c r="X17" s="255"/>
      <c r="Y17" s="259"/>
      <c r="Z17" s="259"/>
      <c r="AA17" s="255"/>
      <c r="AB17" s="259"/>
      <c r="AC17" s="260"/>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row>
    <row r="18" spans="1:93" s="227" customFormat="1" ht="46.5" customHeight="1" x14ac:dyDescent="0.3">
      <c r="A18" s="615">
        <f>'1. Identificación'!A29</f>
        <v>2</v>
      </c>
      <c r="B18" s="218"/>
      <c r="C18" s="601" t="str">
        <f>'1. Identificación'!D$29</f>
        <v>Direccionamiento Estratégico</v>
      </c>
      <c r="D18" s="219">
        <f>'1. Identificación'!F$29</f>
        <v>0</v>
      </c>
      <c r="E18" s="610" t="str">
        <f>'1. Identificación'!N29</f>
        <v>Posibilidad de pérdida Económica y Reputacional Por la posibilidad de afectación económica y reputación de la Entidad 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v>
      </c>
      <c r="F18" s="604">
        <f>'2. Prob. Impacto'!H12</f>
        <v>0.6</v>
      </c>
      <c r="G18" s="604">
        <f>'2. Prob. Impacto'!P12</f>
        <v>0.8</v>
      </c>
      <c r="H18" s="220">
        <v>1</v>
      </c>
      <c r="I18" s="220" t="s">
        <v>418</v>
      </c>
      <c r="J18" s="221" t="s">
        <v>525</v>
      </c>
      <c r="K18" s="218" t="s">
        <v>397</v>
      </c>
      <c r="L18" s="222" t="s">
        <v>7</v>
      </c>
      <c r="M18" s="263" t="s">
        <v>11</v>
      </c>
      <c r="N18" s="223">
        <f>+IF(M18='7. Formula'!$E$4,'7. Formula'!$F$4,IF(M18='7. Formula'!$E$5,'7. Formula'!$F$5,IF(M18='7. Formula'!$E$6,'7. Formula'!$F$6,"")))</f>
        <v>0.25</v>
      </c>
      <c r="O18" s="222" t="str">
        <f>+IF(OR(M18='7. Formula'!$O$4,M18='7. Formula'!$O$5),'7. Formula'!$P$5,IF(M18='7. Formula'!$O$6,'7. Formula'!$P$6,""))</f>
        <v>Probabilidad</v>
      </c>
      <c r="P18" s="222" t="s">
        <v>65</v>
      </c>
      <c r="Q18" s="223">
        <f>+IF(P18='7. Formula'!$H$4,'7. Formula'!$I$4,IF(P18='7. Formula'!$H$5,'7. Formula'!$I$5,""))</f>
        <v>0.15</v>
      </c>
      <c r="R18" s="224">
        <f>+IFERROR(Q18+N18,"")</f>
        <v>0.4</v>
      </c>
      <c r="S18" s="224">
        <f>IF(O18='7. Formula'!$P$5,$F$15-(F$15*R18),F$15)</f>
        <v>0.36</v>
      </c>
      <c r="T18" s="224">
        <f>IF(O18='7. Formula'!$P$6,G$15-(G$15*R18),G$15)</f>
        <v>0.6</v>
      </c>
      <c r="U18" s="625">
        <f>+IF(S21="","",S21)</f>
        <v>0.36000000000000004</v>
      </c>
      <c r="V18" s="604">
        <f>+IF(T21="","",T21)</f>
        <v>0.6</v>
      </c>
      <c r="W18" s="222" t="s">
        <v>398</v>
      </c>
      <c r="X18" s="221"/>
      <c r="Y18" s="221"/>
      <c r="Z18" s="221"/>
      <c r="AA18" s="221"/>
      <c r="AB18" s="221"/>
      <c r="AC18" s="226"/>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row>
    <row r="19" spans="1:93" s="227" customFormat="1" ht="67.5" customHeight="1" x14ac:dyDescent="0.3">
      <c r="A19" s="628"/>
      <c r="B19" s="113"/>
      <c r="C19" s="602"/>
      <c r="D19" s="116">
        <f>'1. Identificación'!F$29</f>
        <v>0</v>
      </c>
      <c r="E19" s="611"/>
      <c r="F19" s="613"/>
      <c r="G19" s="613"/>
      <c r="H19" s="114">
        <v>2</v>
      </c>
      <c r="I19" s="114" t="s">
        <v>419</v>
      </c>
      <c r="J19" s="228" t="s">
        <v>399</v>
      </c>
      <c r="K19" s="113" t="s">
        <v>428</v>
      </c>
      <c r="L19" s="229" t="s">
        <v>7</v>
      </c>
      <c r="M19" s="264" t="s">
        <v>11</v>
      </c>
      <c r="N19" s="230">
        <f>+IF(M19='7. Formula'!$E$4,'7. Formula'!$F$4,IF(M19='7. Formula'!$E$5,'7. Formula'!$F$5,IF(M19='7. Formula'!$E$6,'7. Formula'!$F$6,"")))</f>
        <v>0.25</v>
      </c>
      <c r="O19" s="229" t="str">
        <f>+IF(OR(M19='7. Formula'!$O$4,M19='7. Formula'!$O$5),'7. Formula'!$P$5,IF(M19='7. Formula'!$O$6,'7. Formula'!$P$6,""))</f>
        <v>Probabilidad</v>
      </c>
      <c r="P19" s="229" t="s">
        <v>65</v>
      </c>
      <c r="Q19" s="230">
        <f>+IF(P19='7. Formula'!$H$4,'7. Formula'!$I$4,IF(P19='7. Formula'!$H$5,'7. Formula'!$I$5,""))</f>
        <v>0.15</v>
      </c>
      <c r="R19" s="231">
        <f>+IFERROR(Q19+N19,"")</f>
        <v>0.4</v>
      </c>
      <c r="S19" s="231">
        <f>IF(O19='7. Formula'!$P$5,$F$15-(F$15*R19),F$15)</f>
        <v>0.36</v>
      </c>
      <c r="T19" s="231">
        <f>IF(O19='7. Formula'!$P$6,G$15-(G$15*R19),G$15)</f>
        <v>0.6</v>
      </c>
      <c r="U19" s="626"/>
      <c r="V19" s="605"/>
      <c r="W19" s="229" t="s">
        <v>345</v>
      </c>
      <c r="X19" s="228"/>
      <c r="Y19" s="232"/>
      <c r="Z19" s="232"/>
      <c r="AA19" s="228"/>
      <c r="AB19" s="232"/>
      <c r="AC19" s="233"/>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row>
    <row r="20" spans="1:93" s="227" customFormat="1" ht="56.25" customHeight="1" x14ac:dyDescent="0.3">
      <c r="A20" s="628"/>
      <c r="B20" s="113"/>
      <c r="C20" s="602"/>
      <c r="D20" s="116"/>
      <c r="E20" s="611"/>
      <c r="F20" s="613"/>
      <c r="G20" s="613"/>
      <c r="H20" s="114">
        <v>3</v>
      </c>
      <c r="I20" s="114" t="s">
        <v>419</v>
      </c>
      <c r="J20" s="228" t="s">
        <v>400</v>
      </c>
      <c r="K20" s="113" t="s">
        <v>447</v>
      </c>
      <c r="L20" s="229" t="s">
        <v>7</v>
      </c>
      <c r="M20" s="264" t="s">
        <v>11</v>
      </c>
      <c r="N20" s="230">
        <f>+IF(M20='7. Formula'!$E$4,'7. Formula'!$F$4,IF(M20='7. Formula'!$E$5,'7. Formula'!$F$5,IF(M20='7. Formula'!$E$6,'7. Formula'!$F$6,"")))</f>
        <v>0.25</v>
      </c>
      <c r="O20" s="229" t="str">
        <f>+IF(OR(M20='7. Formula'!$O$4,M20='7. Formula'!$O$5),'7. Formula'!$P$5,IF(M20='7. Formula'!$O$6,'7. Formula'!$P$6,""))</f>
        <v>Probabilidad</v>
      </c>
      <c r="P20" s="229" t="s">
        <v>65</v>
      </c>
      <c r="Q20" s="230">
        <f>+IF(P20='7. Formula'!$H$4,'7. Formula'!$I$4,IF(P20='7. Formula'!$H$5,'7. Formula'!$I$5,""))</f>
        <v>0.15</v>
      </c>
      <c r="R20" s="231">
        <f t="shared" ref="R20" si="0">+IFERROR(Q20+N20,"")</f>
        <v>0.4</v>
      </c>
      <c r="S20" s="231">
        <f>IF(O20='7. Formula'!$P$5,$F$15-(F$15*R20),F$15)</f>
        <v>0.36</v>
      </c>
      <c r="T20" s="231">
        <f>IF(O20='7. Formula'!$P$6,G$15-(G$15*R20),G$15)</f>
        <v>0.6</v>
      </c>
      <c r="U20" s="626"/>
      <c r="V20" s="605"/>
      <c r="W20" s="229" t="s">
        <v>398</v>
      </c>
      <c r="X20" s="228"/>
      <c r="Y20" s="232"/>
      <c r="Z20" s="232"/>
      <c r="AA20" s="228"/>
      <c r="AB20" s="232"/>
      <c r="AC20" s="233"/>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row>
    <row r="21" spans="1:93" s="227" customFormat="1" ht="43.5" customHeight="1" thickBot="1" x14ac:dyDescent="0.35">
      <c r="A21" s="616"/>
      <c r="B21" s="252"/>
      <c r="C21" s="603"/>
      <c r="D21" s="253">
        <f>'1. Identificación'!F$29</f>
        <v>0</v>
      </c>
      <c r="E21" s="612"/>
      <c r="F21" s="614"/>
      <c r="G21" s="614"/>
      <c r="H21" s="254"/>
      <c r="I21" s="254"/>
      <c r="J21" s="255"/>
      <c r="K21" s="252"/>
      <c r="L21" s="256"/>
      <c r="M21" s="267"/>
      <c r="N21" s="257"/>
      <c r="O21" s="256"/>
      <c r="P21" s="256"/>
      <c r="Q21" s="257"/>
      <c r="R21" s="274"/>
      <c r="S21" s="258">
        <f>AVERAGE(S18:S20)</f>
        <v>0.36000000000000004</v>
      </c>
      <c r="T21" s="258">
        <f>AVERAGE(T18:T20)</f>
        <v>0.6</v>
      </c>
      <c r="U21" s="627"/>
      <c r="V21" s="606"/>
      <c r="W21" s="256"/>
      <c r="X21" s="255"/>
      <c r="Y21" s="259"/>
      <c r="Z21" s="259"/>
      <c r="AA21" s="255"/>
      <c r="AB21" s="259"/>
      <c r="AC21" s="260"/>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row>
    <row r="22" spans="1:93" s="227" customFormat="1" ht="40.5" customHeight="1" x14ac:dyDescent="0.3">
      <c r="A22" s="615">
        <f>'1. Identificación'!A30</f>
        <v>3</v>
      </c>
      <c r="B22" s="218"/>
      <c r="C22" s="601" t="str">
        <f>'1. Identificación'!D$30</f>
        <v>Direccionamiento Estratégico</v>
      </c>
      <c r="D22" s="219">
        <f>'1. Identificación'!F$30</f>
        <v>0</v>
      </c>
      <c r="E22" s="610" t="str">
        <f>'1. Identificación'!N30</f>
        <v>Posibilidad de pérdida Económica Por utilización indebida de bienes que son propiedad de la empresa.  Debido a:
1. Falta de buen manejo y custodia de bienes.</v>
      </c>
      <c r="F22" s="604">
        <f>'2. Prob. Impacto'!H13</f>
        <v>0.6</v>
      </c>
      <c r="G22" s="604">
        <f>'2. Prob. Impacto'!P13</f>
        <v>0.8</v>
      </c>
      <c r="H22" s="220">
        <v>1</v>
      </c>
      <c r="I22" s="220" t="s">
        <v>422</v>
      </c>
      <c r="J22" s="221" t="s">
        <v>402</v>
      </c>
      <c r="K22" s="218" t="s">
        <v>403</v>
      </c>
      <c r="L22" s="222" t="s">
        <v>7</v>
      </c>
      <c r="M22" s="263" t="s">
        <v>11</v>
      </c>
      <c r="N22" s="223">
        <f>+IF(M22='7. Formula'!$E$4,'7. Formula'!$F$4,IF(M22='7. Formula'!$E$5,'7. Formula'!$F$5,IF(M22='7. Formula'!$E$6,'7. Formula'!$F$6,"")))</f>
        <v>0.25</v>
      </c>
      <c r="O22" s="222" t="str">
        <f>+IF(OR(M22='7. Formula'!$O$4,M22='7. Formula'!$O$5),'7. Formula'!$P$5,IF(M22='7. Formula'!$O$6,'7. Formula'!$P$6,""))</f>
        <v>Probabilidad</v>
      </c>
      <c r="P22" s="222" t="s">
        <v>65</v>
      </c>
      <c r="Q22" s="223">
        <f>+IF(P22='7. Formula'!$H$4,'7. Formula'!$I$4,IF(P22='7. Formula'!$H$5,'7. Formula'!$I$5,""))</f>
        <v>0.15</v>
      </c>
      <c r="R22" s="224">
        <f>+IFERROR(Q22+N22,"")</f>
        <v>0.4</v>
      </c>
      <c r="S22" s="224">
        <f>IF(O22='7. Formula'!$P$5,$F$15-(F$15*R22),F$15)</f>
        <v>0.36</v>
      </c>
      <c r="T22" s="224">
        <f>IF(O22='7. Formula'!$P$6,G$15-(G$15*R22),G$15)</f>
        <v>0.6</v>
      </c>
      <c r="U22" s="604">
        <f>+IF(S24="","",S24)</f>
        <v>0.36</v>
      </c>
      <c r="V22" s="604">
        <f>+IF(T24="","",T24)</f>
        <v>0.6</v>
      </c>
      <c r="W22" s="222" t="s">
        <v>345</v>
      </c>
      <c r="X22" s="225"/>
      <c r="Y22" s="225"/>
      <c r="Z22" s="225"/>
      <c r="AA22" s="221"/>
      <c r="AB22" s="225"/>
      <c r="AC22" s="226"/>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row>
    <row r="23" spans="1:93" s="227" customFormat="1" ht="49.5" customHeight="1" x14ac:dyDescent="0.3">
      <c r="A23" s="628"/>
      <c r="B23" s="113"/>
      <c r="C23" s="602"/>
      <c r="D23" s="116">
        <f>'1. Identificación'!F$30</f>
        <v>0</v>
      </c>
      <c r="E23" s="611"/>
      <c r="F23" s="605"/>
      <c r="G23" s="605"/>
      <c r="H23" s="114">
        <v>2</v>
      </c>
      <c r="I23" s="114" t="s">
        <v>419</v>
      </c>
      <c r="J23" s="228" t="s">
        <v>401</v>
      </c>
      <c r="K23" s="113" t="s">
        <v>447</v>
      </c>
      <c r="L23" s="229" t="s">
        <v>7</v>
      </c>
      <c r="M23" s="264" t="s">
        <v>11</v>
      </c>
      <c r="N23" s="230">
        <f>+IF(M23='7. Formula'!$E$4,'7. Formula'!$F$4,IF(M23='7. Formula'!$E$5,'7. Formula'!$F$5,IF(M23='7. Formula'!$E$6,'7. Formula'!$F$6,"")))</f>
        <v>0.25</v>
      </c>
      <c r="O23" s="229" t="str">
        <f>+IF(OR(M23='7. Formula'!$O$4,M23='7. Formula'!$O$5),'7. Formula'!$P$5,IF(M23='7. Formula'!$O$6,'7. Formula'!$P$6,""))</f>
        <v>Probabilidad</v>
      </c>
      <c r="P23" s="229" t="s">
        <v>65</v>
      </c>
      <c r="Q23" s="230">
        <f>+IF(P23='7. Formula'!$H$4,'7. Formula'!$I$4,IF(P23='7. Formula'!$H$5,'7. Formula'!$I$5,""))</f>
        <v>0.15</v>
      </c>
      <c r="R23" s="231">
        <f>+IFERROR(Q23+N23,"")</f>
        <v>0.4</v>
      </c>
      <c r="S23" s="231">
        <f>IF(O23='7. Formula'!$P$5,$F$15-(F$15*R23),F$15)</f>
        <v>0.36</v>
      </c>
      <c r="T23" s="231">
        <f>IF(O23='7. Formula'!$P$6,G$15-(G$15*R23),G$15)</f>
        <v>0.6</v>
      </c>
      <c r="U23" s="605"/>
      <c r="V23" s="605"/>
      <c r="W23" s="229" t="s">
        <v>398</v>
      </c>
      <c r="X23" s="228"/>
      <c r="Y23" s="232"/>
      <c r="Z23" s="232"/>
      <c r="AA23" s="228"/>
      <c r="AB23" s="232"/>
      <c r="AC23" s="233"/>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row>
    <row r="24" spans="1:93" s="227" customFormat="1" ht="30.75" customHeight="1" thickBot="1" x14ac:dyDescent="0.35">
      <c r="A24" s="629"/>
      <c r="B24" s="234"/>
      <c r="C24" s="618"/>
      <c r="D24" s="235">
        <f>'1. Identificación'!F$30</f>
        <v>0</v>
      </c>
      <c r="E24" s="619"/>
      <c r="F24" s="621"/>
      <c r="G24" s="621"/>
      <c r="H24" s="236"/>
      <c r="I24" s="236"/>
      <c r="J24" s="237"/>
      <c r="K24" s="234"/>
      <c r="L24" s="238"/>
      <c r="M24" s="265"/>
      <c r="N24" s="239" t="str">
        <f>+IF(M24='7. Formula'!$E$4,'7. Formula'!$F$4,IF(M24='7. Formula'!$E$5,'7. Formula'!$F$5,IF(M24='7. Formula'!$E$6,'7. Formula'!$F$6,"")))</f>
        <v/>
      </c>
      <c r="O24" s="238" t="str">
        <f>+IF(OR(M24='7. Formula'!$O$4,M24='7. Formula'!$O$5),'7. Formula'!$P$5,IF(M24='7. Formula'!$O$6,'7. Formula'!$P$6,""))</f>
        <v/>
      </c>
      <c r="P24" s="238"/>
      <c r="Q24" s="239" t="str">
        <f>+IF(P24='7. Formula'!$H$4,'7. Formula'!$I$4,IF(P24='7. Formula'!$H$5,'7. Formula'!$I$5,""))</f>
        <v/>
      </c>
      <c r="R24" s="239" t="str">
        <f>+IF(Q24='7. Formula'!$H$4,'7. Formula'!$I$4,IF(Q24='7. Formula'!$H$5,'7. Formula'!$I$5,""))</f>
        <v/>
      </c>
      <c r="S24" s="241">
        <f>AVERAGE(S22:S23)</f>
        <v>0.36</v>
      </c>
      <c r="T24" s="241">
        <f>AVERAGE(T22:T23)</f>
        <v>0.6</v>
      </c>
      <c r="U24" s="621"/>
      <c r="V24" s="621"/>
      <c r="W24" s="238"/>
      <c r="X24" s="237"/>
      <c r="Y24" s="242"/>
      <c r="Z24" s="242"/>
      <c r="AA24" s="237"/>
      <c r="AB24" s="242"/>
      <c r="AC24" s="243"/>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row>
    <row r="25" spans="1:93" s="227" customFormat="1" ht="40.5" customHeight="1" x14ac:dyDescent="0.3">
      <c r="A25" s="615">
        <f>'1. Identificación'!A31</f>
        <v>4</v>
      </c>
      <c r="B25" s="218"/>
      <c r="C25" s="601" t="str">
        <f>'1. Identificación'!D$31</f>
        <v>Construcción de vivienda</v>
      </c>
      <c r="D25" s="219">
        <f>'1. Identificación'!F$31</f>
        <v>0</v>
      </c>
      <c r="E25" s="610" t="str">
        <f>'1. Identificación'!N31</f>
        <v xml:space="preserve">Posibilidad de pérdida Económica y Reputacional Por pérdida de Información física y sistematizada de los beneficiarios y postulantes Debido a:
1. Filtración y/o pérdida  de la información al momento de su envío físico o digital.
2.  Eliminación y perdida de archivos de manera voluntaria o involuntaria de datos e información de postulantes y beneficiarios de subsidios.
3. Deficiencias en la seguridad digital. 
</v>
      </c>
      <c r="F25" s="604">
        <f>'2. Prob. Impacto'!H14</f>
        <v>0.6</v>
      </c>
      <c r="G25" s="604">
        <f>'2. Prob. Impacto'!P14</f>
        <v>0.8</v>
      </c>
      <c r="H25" s="220">
        <v>1</v>
      </c>
      <c r="I25" s="220" t="s">
        <v>248</v>
      </c>
      <c r="J25" s="221" t="s">
        <v>416</v>
      </c>
      <c r="K25" s="218" t="s">
        <v>423</v>
      </c>
      <c r="L25" s="222" t="s">
        <v>7</v>
      </c>
      <c r="M25" s="263" t="s">
        <v>11</v>
      </c>
      <c r="N25" s="223">
        <f>+IF(M25='7. Formula'!$E$4,'7. Formula'!$F$4,IF(M25='7. Formula'!$E$5,'7. Formula'!$F$5,IF(M25='7. Formula'!$E$6,'7. Formula'!$F$6,"")))</f>
        <v>0.25</v>
      </c>
      <c r="O25" s="222" t="str">
        <f>+IF(OR(M25='7. Formula'!$O$4,M25='7. Formula'!$O$5),'7. Formula'!$P$5,IF(M25='7. Formula'!$O$6,'7. Formula'!$P$6,""))</f>
        <v>Probabilidad</v>
      </c>
      <c r="P25" s="222" t="s">
        <v>65</v>
      </c>
      <c r="Q25" s="223">
        <f>+IF(P25='7. Formula'!$H$4,'7. Formula'!$I$4,IF(P25='7. Formula'!$H$5,'7. Formula'!$I$5,""))</f>
        <v>0.15</v>
      </c>
      <c r="R25" s="224">
        <f>+IFERROR(Q25+N25,"")</f>
        <v>0.4</v>
      </c>
      <c r="S25" s="224">
        <f>IF(O25='7. Formula'!$P$5,$F$25-(F$25*R25),F$25)</f>
        <v>0.36</v>
      </c>
      <c r="T25" s="224">
        <f>IF(O25='7. Formula'!$P$6,G$25-(G$25*R25),G$25)</f>
        <v>0.8</v>
      </c>
      <c r="U25" s="604">
        <f>+IF(S29="","",S29)</f>
        <v>0.36</v>
      </c>
      <c r="V25" s="604">
        <f>+IF(T29="","",T29)</f>
        <v>0.8</v>
      </c>
      <c r="W25" s="222" t="s">
        <v>398</v>
      </c>
      <c r="X25" s="221"/>
      <c r="Y25" s="225"/>
      <c r="Z25" s="225"/>
      <c r="AA25" s="221"/>
      <c r="AB25" s="225"/>
      <c r="AC25" s="226"/>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row>
    <row r="26" spans="1:93" s="227" customFormat="1" ht="33" customHeight="1" x14ac:dyDescent="0.3">
      <c r="A26" s="628"/>
      <c r="B26" s="113"/>
      <c r="C26" s="602"/>
      <c r="D26" s="116">
        <f>'1. Identificación'!F$31</f>
        <v>0</v>
      </c>
      <c r="E26" s="611"/>
      <c r="F26" s="613"/>
      <c r="G26" s="613"/>
      <c r="H26" s="114">
        <v>2</v>
      </c>
      <c r="I26" s="114" t="s">
        <v>248</v>
      </c>
      <c r="J26" s="228" t="s">
        <v>417</v>
      </c>
      <c r="K26" s="113" t="s">
        <v>424</v>
      </c>
      <c r="L26" s="229" t="s">
        <v>7</v>
      </c>
      <c r="M26" s="264" t="s">
        <v>11</v>
      </c>
      <c r="N26" s="230">
        <f>+IF(M26='7. Formula'!$E$4,'7. Formula'!$F$4,IF(M26='7. Formula'!$E$5,'7. Formula'!$F$5,IF(M26='7. Formula'!$E$6,'7. Formula'!$F$6,"")))</f>
        <v>0.25</v>
      </c>
      <c r="O26" s="229" t="str">
        <f>+IF(OR(M26='7. Formula'!$O$4,M26='7. Formula'!$O$5),'7. Formula'!$P$5,IF(M26='7. Formula'!$O$6,'7. Formula'!$P$6,""))</f>
        <v>Probabilidad</v>
      </c>
      <c r="P26" s="229" t="s">
        <v>65</v>
      </c>
      <c r="Q26" s="230">
        <f>+IF(P26='7. Formula'!$H$4,'7. Formula'!$I$4,IF(P26='7. Formula'!$H$5,'7. Formula'!$I$5,""))</f>
        <v>0.15</v>
      </c>
      <c r="R26" s="231">
        <f>+IFERROR(Q26+N26,"")</f>
        <v>0.4</v>
      </c>
      <c r="S26" s="231">
        <f>IF(O26='7. Formula'!$P$5,$F$25-(F$25*R26),F$25)</f>
        <v>0.36</v>
      </c>
      <c r="T26" s="231">
        <f>IF(O26='7. Formula'!$P$6,G$25-(G$25*R26),G$25)</f>
        <v>0.8</v>
      </c>
      <c r="U26" s="605"/>
      <c r="V26" s="605"/>
      <c r="W26" s="229" t="s">
        <v>398</v>
      </c>
      <c r="X26" s="232"/>
      <c r="Y26" s="232"/>
      <c r="Z26" s="232"/>
      <c r="AA26" s="228"/>
      <c r="AB26" s="232"/>
      <c r="AC26" s="233"/>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row>
    <row r="27" spans="1:93" s="227" customFormat="1" ht="51" customHeight="1" x14ac:dyDescent="0.3">
      <c r="A27" s="628"/>
      <c r="B27" s="113"/>
      <c r="C27" s="602"/>
      <c r="D27" s="116"/>
      <c r="E27" s="611"/>
      <c r="F27" s="613"/>
      <c r="G27" s="613"/>
      <c r="H27" s="114">
        <v>3</v>
      </c>
      <c r="I27" s="114" t="s">
        <v>419</v>
      </c>
      <c r="J27" s="228" t="s">
        <v>526</v>
      </c>
      <c r="K27" s="113" t="s">
        <v>447</v>
      </c>
      <c r="L27" s="229" t="s">
        <v>7</v>
      </c>
      <c r="M27" s="264" t="s">
        <v>11</v>
      </c>
      <c r="N27" s="230">
        <f>+IF(M27='7. Formula'!$E$4,'7. Formula'!$F$4,IF(M27='7. Formula'!$E$5,'7. Formula'!$F$5,IF(M27='7. Formula'!$E$6,'7. Formula'!$F$6,"")))</f>
        <v>0.25</v>
      </c>
      <c r="O27" s="229" t="str">
        <f>+IF(OR(M27='7. Formula'!$O$4,M27='7. Formula'!$O$5),'7. Formula'!$P$5,IF(M27='7. Formula'!$O$6,'7. Formula'!$P$6,""))</f>
        <v>Probabilidad</v>
      </c>
      <c r="P27" s="229" t="s">
        <v>65</v>
      </c>
      <c r="Q27" s="230">
        <f>+IF(P27='7. Formula'!$H$4,'7. Formula'!$I$4,IF(P27='7. Formula'!$H$5,'7. Formula'!$I$5,""))</f>
        <v>0.15</v>
      </c>
      <c r="R27" s="231">
        <f>+IFERROR(Q27+N27,"")</f>
        <v>0.4</v>
      </c>
      <c r="S27" s="231">
        <f>IF(O27='7. Formula'!$P$5,$F$25-(F$25*R27),F$25)</f>
        <v>0.36</v>
      </c>
      <c r="T27" s="231">
        <f>IF(O27='7. Formula'!$P$6,G$25-(G$25*R27),G$25)</f>
        <v>0.8</v>
      </c>
      <c r="U27" s="605"/>
      <c r="V27" s="605"/>
      <c r="W27" s="229" t="s">
        <v>398</v>
      </c>
      <c r="X27" s="232"/>
      <c r="Y27" s="232"/>
      <c r="Z27" s="232"/>
      <c r="AA27" s="228"/>
      <c r="AB27" s="232"/>
      <c r="AC27" s="233"/>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row>
    <row r="28" spans="1:93" s="227" customFormat="1" ht="42" customHeight="1" x14ac:dyDescent="0.3">
      <c r="A28" s="628"/>
      <c r="B28" s="113"/>
      <c r="C28" s="602"/>
      <c r="D28" s="116">
        <f>'1. Identificación'!F$31</f>
        <v>0</v>
      </c>
      <c r="E28" s="611"/>
      <c r="F28" s="613"/>
      <c r="G28" s="613"/>
      <c r="H28" s="114">
        <v>4</v>
      </c>
      <c r="I28" s="114" t="s">
        <v>422</v>
      </c>
      <c r="J28" s="228" t="s">
        <v>527</v>
      </c>
      <c r="K28" s="113" t="s">
        <v>397</v>
      </c>
      <c r="L28" s="229" t="s">
        <v>7</v>
      </c>
      <c r="M28" s="264" t="s">
        <v>11</v>
      </c>
      <c r="N28" s="230">
        <f>+IF(M28='7. Formula'!$E$4,'7. Formula'!$F$4,IF(M28='7. Formula'!$E$5,'7. Formula'!$F$5,IF(M28='7. Formula'!$E$6,'7. Formula'!$F$6,"")))</f>
        <v>0.25</v>
      </c>
      <c r="O28" s="229" t="str">
        <f>+IF(OR(M28='7. Formula'!$O$4,M28='7. Formula'!$O$5),'7. Formula'!$P$5,IF(M28='7. Formula'!$O$6,'7. Formula'!$P$6,""))</f>
        <v>Probabilidad</v>
      </c>
      <c r="P28" s="229" t="s">
        <v>65</v>
      </c>
      <c r="Q28" s="230">
        <f>+IF(P28='7. Formula'!$H$4,'7. Formula'!$I$4,IF(P28='7. Formula'!$H$5,'7. Formula'!$I$5,""))</f>
        <v>0.15</v>
      </c>
      <c r="R28" s="231">
        <f>+IFERROR(Q28+N28,"")</f>
        <v>0.4</v>
      </c>
      <c r="S28" s="231">
        <f>IF(O28='7. Formula'!$P$5,$F$25-(F$25*R28),F$25)</f>
        <v>0.36</v>
      </c>
      <c r="T28" s="231">
        <f>IF(O28='7. Formula'!$P$6,G$25-(G$25*R28),G$25)</f>
        <v>0.8</v>
      </c>
      <c r="U28" s="605"/>
      <c r="V28" s="605"/>
      <c r="W28" s="229" t="s">
        <v>528</v>
      </c>
      <c r="X28" s="228"/>
      <c r="Y28" s="232"/>
      <c r="Z28" s="232"/>
      <c r="AA28" s="228"/>
      <c r="AB28" s="232"/>
      <c r="AC28" s="233"/>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row>
    <row r="29" spans="1:93" s="227" customFormat="1" ht="31.5" customHeight="1" thickBot="1" x14ac:dyDescent="0.35">
      <c r="A29" s="629"/>
      <c r="B29" s="234"/>
      <c r="C29" s="618"/>
      <c r="D29" s="235">
        <f>'1. Identificación'!F$31</f>
        <v>0</v>
      </c>
      <c r="E29" s="619"/>
      <c r="F29" s="620"/>
      <c r="G29" s="620"/>
      <c r="H29" s="236"/>
      <c r="I29" s="236"/>
      <c r="J29" s="237"/>
      <c r="K29" s="234"/>
      <c r="L29" s="238"/>
      <c r="M29" s="265"/>
      <c r="N29" s="239" t="str">
        <f>+IF(M29='7. Formula'!$E$4,'7. Formula'!$F$4,IF(M29='7. Formula'!$E$5,'7. Formula'!$F$5,IF(M29='7. Formula'!$E$6,'7. Formula'!$F$6,"")))</f>
        <v/>
      </c>
      <c r="O29" s="238" t="str">
        <f>+IF(OR(M29='7. Formula'!$O$4,M29='7. Formula'!$O$5),'7. Formula'!$P$5,IF(M29='7. Formula'!$O$6,'7. Formula'!$P$6,""))</f>
        <v/>
      </c>
      <c r="P29" s="238"/>
      <c r="Q29" s="239" t="str">
        <f>+IF(P29='7. Formula'!$H$4,'7. Formula'!$I$4,IF(P29='7. Formula'!$H$5,'7. Formula'!$I$5,""))</f>
        <v/>
      </c>
      <c r="R29" s="239" t="str">
        <f>+IF(Q29='7. Formula'!$H$4,'7. Formula'!$I$4,IF(Q29='7. Formula'!$H$5,'7. Formula'!$I$5,""))</f>
        <v/>
      </c>
      <c r="S29" s="241">
        <f>AVERAGE(S25:S28)</f>
        <v>0.36</v>
      </c>
      <c r="T29" s="241">
        <f>AVERAGE(T25:T28)</f>
        <v>0.8</v>
      </c>
      <c r="U29" s="621"/>
      <c r="V29" s="621"/>
      <c r="W29" s="238"/>
      <c r="X29" s="237"/>
      <c r="Y29" s="242"/>
      <c r="Z29" s="242"/>
      <c r="AA29" s="237"/>
      <c r="AB29" s="242"/>
      <c r="AC29" s="243"/>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row>
    <row r="30" spans="1:93" s="227" customFormat="1" ht="54" hidden="1" customHeight="1" x14ac:dyDescent="0.3">
      <c r="A30" s="630">
        <f>'1. Identificación'!A32</f>
        <v>5</v>
      </c>
      <c r="B30" s="244"/>
      <c r="C30" s="623" t="str">
        <f>'1. Identificación'!D$32</f>
        <v>Construcción de vivienda</v>
      </c>
      <c r="D30" s="124">
        <f>'1. Identificación'!F$32</f>
        <v>0</v>
      </c>
      <c r="E30" s="624" t="str">
        <f>'1. Identificación'!N32</f>
        <v xml:space="preserve">Posibilidad de pérdida Económica y Reputacional Por cambios a la política pública de vivienda del Gobierno Nacional  Debido a:
1. Cambios de instrumentos de medición para el otorgamiento de los subsidios de vivienda, debido a nuevas  directrices por parte del Gobierno Nacional.
2. Desconocimiento de la normatividad en contratación estatal.
</v>
      </c>
      <c r="F30" s="622">
        <f>'2. Prob. Impacto'!H15</f>
        <v>0.6</v>
      </c>
      <c r="G30" s="622">
        <f>'2. Prob. Impacto'!P15</f>
        <v>0.6</v>
      </c>
      <c r="H30" s="245">
        <v>1</v>
      </c>
      <c r="I30" s="245" t="s">
        <v>248</v>
      </c>
      <c r="J30" s="246" t="s">
        <v>425</v>
      </c>
      <c r="K30" s="244" t="s">
        <v>397</v>
      </c>
      <c r="L30" s="247" t="s">
        <v>7</v>
      </c>
      <c r="M30" s="266" t="s">
        <v>12</v>
      </c>
      <c r="N30" s="248">
        <f>+IF(M30='7. Formula'!$E$4,'7. Formula'!$F$4,IF(M30='7. Formula'!$E$5,'7. Formula'!$F$5,IF(M30='7. Formula'!$E$6,'7. Formula'!$F$6,"")))</f>
        <v>0.15</v>
      </c>
      <c r="O30" s="247" t="str">
        <f>+IF(OR(M30='7. Formula'!$O$4,M30='7. Formula'!$O$5),'7. Formula'!$P$5,IF(M30='7. Formula'!$O$6,'7. Formula'!$P$6,""))</f>
        <v>Probabilidad</v>
      </c>
      <c r="P30" s="247" t="s">
        <v>65</v>
      </c>
      <c r="Q30" s="248">
        <f>+IF(P30='7. Formula'!$H$4,'7. Formula'!$I$4,IF(P30='7. Formula'!$H$5,'7. Formula'!$I$5,""))</f>
        <v>0.15</v>
      </c>
      <c r="R30" s="249">
        <f>+IFERROR(Q30+N30,"")</f>
        <v>0.3</v>
      </c>
      <c r="S30" s="231">
        <f>IF(O30='7. Formula'!$P$5,$F$25-(F$25*R30),F$25)</f>
        <v>0.42</v>
      </c>
      <c r="T30" s="249">
        <f>IF(O30='7. Formula'!$P$6,G$30-(G$30*R30),G$30)</f>
        <v>0.6</v>
      </c>
      <c r="U30" s="622">
        <f>+IF(S32="","",S32)</f>
        <v>0.42</v>
      </c>
      <c r="V30" s="622">
        <f>+IF(T32="","",T32)</f>
        <v>0.6</v>
      </c>
      <c r="W30" s="247" t="s">
        <v>398</v>
      </c>
      <c r="X30" s="246"/>
      <c r="Y30" s="251"/>
      <c r="Z30" s="251"/>
      <c r="AA30" s="246"/>
      <c r="AB30" s="251"/>
      <c r="AC30" s="250"/>
    </row>
    <row r="31" spans="1:93" s="227" customFormat="1" ht="42" hidden="1" customHeight="1" x14ac:dyDescent="0.3">
      <c r="A31" s="631"/>
      <c r="B31" s="113"/>
      <c r="C31" s="602"/>
      <c r="D31" s="116">
        <f>'1. Identificación'!F$32</f>
        <v>0</v>
      </c>
      <c r="E31" s="611"/>
      <c r="F31" s="613"/>
      <c r="G31" s="613"/>
      <c r="H31" s="114">
        <v>2</v>
      </c>
      <c r="I31" s="114" t="s">
        <v>248</v>
      </c>
      <c r="J31" s="228" t="s">
        <v>529</v>
      </c>
      <c r="K31" s="113" t="s">
        <v>397</v>
      </c>
      <c r="L31" s="229" t="s">
        <v>7</v>
      </c>
      <c r="M31" s="264" t="s">
        <v>12</v>
      </c>
      <c r="N31" s="230">
        <f>+IF(M31='7. Formula'!$E$4,'7. Formula'!$F$4,IF(M31='7. Formula'!$E$5,'7. Formula'!$F$5,IF(M31='7. Formula'!$E$6,'7. Formula'!$F$6,"")))</f>
        <v>0.15</v>
      </c>
      <c r="O31" s="229" t="str">
        <f>+IF(OR(M31='7. Formula'!$O$4,M31='7. Formula'!$O$5),'7. Formula'!$P$5,IF(M31='7. Formula'!$O$6,'7. Formula'!$P$6,""))</f>
        <v>Probabilidad</v>
      </c>
      <c r="P31" s="229" t="s">
        <v>65</v>
      </c>
      <c r="Q31" s="230">
        <f>+IF(P31='7. Formula'!$H$4,'7. Formula'!$I$4,IF(P31='7. Formula'!$H$5,'7. Formula'!$I$5,""))</f>
        <v>0.15</v>
      </c>
      <c r="R31" s="231">
        <f>+IFERROR(Q31+N31,"")</f>
        <v>0.3</v>
      </c>
      <c r="S31" s="231">
        <f>IF(O31='7. Formula'!$P$5,$F$25-(F$25*R31),F$25)</f>
        <v>0.42</v>
      </c>
      <c r="T31" s="231">
        <f>IF(O31='7. Formula'!$P$6,G$30-(G$30*R31),G$30)</f>
        <v>0.6</v>
      </c>
      <c r="U31" s="605"/>
      <c r="V31" s="605"/>
      <c r="W31" s="229" t="s">
        <v>528</v>
      </c>
      <c r="X31" s="228"/>
      <c r="Y31" s="232"/>
      <c r="Z31" s="232"/>
      <c r="AA31" s="228"/>
      <c r="AB31" s="232"/>
      <c r="AC31" s="233"/>
    </row>
    <row r="32" spans="1:93" s="227" customFormat="1" ht="45.75" hidden="1" customHeight="1" thickBot="1" x14ac:dyDescent="0.35">
      <c r="A32" s="632"/>
      <c r="B32" s="252"/>
      <c r="C32" s="603"/>
      <c r="D32" s="253">
        <f>'1. Identificación'!F$32</f>
        <v>0</v>
      </c>
      <c r="E32" s="612"/>
      <c r="F32" s="614"/>
      <c r="G32" s="614"/>
      <c r="H32" s="254"/>
      <c r="I32" s="254"/>
      <c r="J32" s="255"/>
      <c r="K32" s="252"/>
      <c r="L32" s="256"/>
      <c r="M32" s="267"/>
      <c r="N32" s="257" t="str">
        <f>+IF(M32='7. Formula'!$E$4,'7. Formula'!$F$4,IF(M32='7. Formula'!$E$5,'7. Formula'!$F$5,IF(M32='7. Formula'!$E$6,'7. Formula'!$F$6,"")))</f>
        <v/>
      </c>
      <c r="O32" s="256" t="str">
        <f>+IF(OR(M32='7. Formula'!$O$4,M32='7. Formula'!$O$5),'7. Formula'!$P$5,IF(M32='7. Formula'!$O$6,'7. Formula'!$P$6,""))</f>
        <v/>
      </c>
      <c r="P32" s="256"/>
      <c r="Q32" s="257" t="str">
        <f>+IF(P32='7. Formula'!$H$4,'7. Formula'!$I$4,IF(P32='7. Formula'!$H$5,'7. Formula'!$I$5,""))</f>
        <v/>
      </c>
      <c r="R32" s="257" t="str">
        <f>+IF(Q32='7. Formula'!$H$4,'7. Formula'!$I$4,IF(Q32='7. Formula'!$H$5,'7. Formula'!$I$5,""))</f>
        <v/>
      </c>
      <c r="S32" s="258">
        <f>AVERAGE(S30:S31)</f>
        <v>0.42</v>
      </c>
      <c r="T32" s="258">
        <f>AVERAGE(T30:T31)</f>
        <v>0.6</v>
      </c>
      <c r="U32" s="606"/>
      <c r="V32" s="606"/>
      <c r="W32" s="256"/>
      <c r="X32" s="255"/>
      <c r="Y32" s="259"/>
      <c r="Z32" s="259"/>
      <c r="AA32" s="255"/>
      <c r="AB32" s="259"/>
      <c r="AC32" s="260"/>
    </row>
    <row r="33" spans="1:93" s="227" customFormat="1" ht="42.75" hidden="1" customHeight="1" x14ac:dyDescent="0.3">
      <c r="A33" s="607">
        <f>'1. Identificación'!A33</f>
        <v>6</v>
      </c>
      <c r="B33" s="261"/>
      <c r="C33" s="601" t="str">
        <f>'1. Identificación'!D$33</f>
        <v>Mejoramiento de Vivienda</v>
      </c>
      <c r="D33" s="219">
        <f>'1. Identificación'!F$33</f>
        <v>0</v>
      </c>
      <c r="E33" s="610" t="str">
        <f>'1. Identificación'!N33</f>
        <v xml:space="preserve">Posibilidad de pérdida Económica y Reputacional Por pérdida de Información física y sistematizada de los beneficiarios y postulantes 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v>
      </c>
      <c r="F33" s="604">
        <f>'2. Prob. Impacto'!H16</f>
        <v>0.6</v>
      </c>
      <c r="G33" s="604">
        <f>'2. Prob. Impacto'!P16</f>
        <v>0.2</v>
      </c>
      <c r="H33" s="220">
        <v>1</v>
      </c>
      <c r="I33" s="220" t="s">
        <v>248</v>
      </c>
      <c r="J33" s="221" t="s">
        <v>416</v>
      </c>
      <c r="K33" s="218" t="s">
        <v>423</v>
      </c>
      <c r="L33" s="222" t="s">
        <v>7</v>
      </c>
      <c r="M33" s="263" t="s">
        <v>11</v>
      </c>
      <c r="N33" s="223">
        <f>+IF(M33='7. Formula'!$E$4,'7. Formula'!$F$4,IF(M33='7. Formula'!$E$5,'7. Formula'!$F$5,IF(M33='7. Formula'!$E$6,'7. Formula'!$F$6,"")))</f>
        <v>0.25</v>
      </c>
      <c r="O33" s="222" t="str">
        <f>+IF(OR(M33='7. Formula'!$O$4,M33='7. Formula'!$O$5),'7. Formula'!$P$5,IF(M33='7. Formula'!$O$6,'7. Formula'!$P$6,""))</f>
        <v>Probabilidad</v>
      </c>
      <c r="P33" s="222" t="s">
        <v>65</v>
      </c>
      <c r="Q33" s="223">
        <f>+IF(P33='7. Formula'!$H$4,'7. Formula'!$I$4,IF(P33='7. Formula'!$H$5,'7. Formula'!$I$5,""))</f>
        <v>0.15</v>
      </c>
      <c r="R33" s="224">
        <f t="shared" ref="R33:R38" si="1">+IFERROR(Q33+N33,"")</f>
        <v>0.4</v>
      </c>
      <c r="S33" s="224">
        <f>IF(O33='7. Formula'!$P$5,$F$33-(F$33*R33),F$33)</f>
        <v>0.36</v>
      </c>
      <c r="T33" s="224">
        <f>IF(O33='7. Formula'!$P$6,G$33-(G$33*R33),G$33)</f>
        <v>0.2</v>
      </c>
      <c r="U33" s="604">
        <f>+IF(S37="","",S37)</f>
        <v>0.36</v>
      </c>
      <c r="V33" s="604">
        <f>+IF(T37="","",T37)</f>
        <v>0.2</v>
      </c>
      <c r="W33" s="222" t="s">
        <v>398</v>
      </c>
      <c r="X33" s="221"/>
      <c r="Y33" s="225"/>
      <c r="Z33" s="225"/>
      <c r="AA33" s="221"/>
      <c r="AB33" s="225"/>
      <c r="AC33" s="226"/>
    </row>
    <row r="34" spans="1:93" s="227" customFormat="1" ht="35.25" hidden="1" customHeight="1" x14ac:dyDescent="0.3">
      <c r="A34" s="608"/>
      <c r="B34" s="76"/>
      <c r="C34" s="602"/>
      <c r="D34" s="116">
        <f>'1. Identificación'!F$33</f>
        <v>0</v>
      </c>
      <c r="E34" s="611"/>
      <c r="F34" s="613"/>
      <c r="G34" s="613"/>
      <c r="H34" s="114">
        <v>2</v>
      </c>
      <c r="I34" s="114" t="s">
        <v>248</v>
      </c>
      <c r="J34" s="228" t="s">
        <v>417</v>
      </c>
      <c r="K34" s="113" t="s">
        <v>424</v>
      </c>
      <c r="L34" s="229" t="s">
        <v>7</v>
      </c>
      <c r="M34" s="264" t="s">
        <v>11</v>
      </c>
      <c r="N34" s="230">
        <f>+IF(M34='7. Formula'!$E$4,'7. Formula'!$F$4,IF(M34='7. Formula'!$E$5,'7. Formula'!$F$5,IF(M34='7. Formula'!$E$6,'7. Formula'!$F$6,"")))</f>
        <v>0.25</v>
      </c>
      <c r="O34" s="229" t="str">
        <f>+IF(OR(M34='7. Formula'!$O$4,M34='7. Formula'!$O$5),'7. Formula'!$P$5,IF(M34='7. Formula'!$O$6,'7. Formula'!$P$6,""))</f>
        <v>Probabilidad</v>
      </c>
      <c r="P34" s="229" t="s">
        <v>65</v>
      </c>
      <c r="Q34" s="230">
        <f>+IF(P34='7. Formula'!$H$4,'7. Formula'!$I$4,IF(P34='7. Formula'!$H$5,'7. Formula'!$I$5,""))</f>
        <v>0.15</v>
      </c>
      <c r="R34" s="231">
        <f t="shared" ref="R34:R36" si="2">+IFERROR(Q34+N34,"")</f>
        <v>0.4</v>
      </c>
      <c r="S34" s="231">
        <f>IF(O34='7. Formula'!$P$5,$F$33-(F$33*R34),F$33)</f>
        <v>0.36</v>
      </c>
      <c r="T34" s="231">
        <f>IF(O34='7. Formula'!$P$6,G$33-(G$33*R34),G$33)</f>
        <v>0.2</v>
      </c>
      <c r="U34" s="605"/>
      <c r="V34" s="605"/>
      <c r="W34" s="229" t="s">
        <v>398</v>
      </c>
      <c r="X34" s="228"/>
      <c r="Y34" s="232"/>
      <c r="Z34" s="232"/>
      <c r="AA34" s="228"/>
      <c r="AB34" s="232"/>
      <c r="AC34" s="233"/>
    </row>
    <row r="35" spans="1:93" s="227" customFormat="1" ht="51.75" hidden="1" customHeight="1" x14ac:dyDescent="0.3">
      <c r="A35" s="608"/>
      <c r="B35" s="76"/>
      <c r="C35" s="602"/>
      <c r="D35" s="116"/>
      <c r="E35" s="611"/>
      <c r="F35" s="613"/>
      <c r="G35" s="613"/>
      <c r="H35" s="114">
        <v>3</v>
      </c>
      <c r="I35" s="114" t="s">
        <v>419</v>
      </c>
      <c r="J35" s="228" t="s">
        <v>526</v>
      </c>
      <c r="K35" s="113" t="s">
        <v>447</v>
      </c>
      <c r="L35" s="229" t="s">
        <v>7</v>
      </c>
      <c r="M35" s="264" t="s">
        <v>11</v>
      </c>
      <c r="N35" s="230">
        <f>+IF(M35='7. Formula'!$E$4,'7. Formula'!$F$4,IF(M35='7. Formula'!$E$5,'7. Formula'!$F$5,IF(M35='7. Formula'!$E$6,'7. Formula'!$F$6,"")))</f>
        <v>0.25</v>
      </c>
      <c r="O35" s="229" t="str">
        <f>+IF(OR(M35='7. Formula'!$O$4,M35='7. Formula'!$O$5),'7. Formula'!$P$5,IF(M35='7. Formula'!$O$6,'7. Formula'!$P$6,""))</f>
        <v>Probabilidad</v>
      </c>
      <c r="P35" s="229" t="s">
        <v>65</v>
      </c>
      <c r="Q35" s="230">
        <f>+IF(P35='7. Formula'!$H$4,'7. Formula'!$I$4,IF(P35='7. Formula'!$H$5,'7. Formula'!$I$5,""))</f>
        <v>0.15</v>
      </c>
      <c r="R35" s="231">
        <f t="shared" si="2"/>
        <v>0.4</v>
      </c>
      <c r="S35" s="231">
        <f>IF(O35='7. Formula'!$P$5,$F$33-(F$33*R35),F$33)</f>
        <v>0.36</v>
      </c>
      <c r="T35" s="231">
        <f>IF(O35='7. Formula'!$P$6,G$33-(G$33*R35),G$33)</f>
        <v>0.2</v>
      </c>
      <c r="U35" s="605"/>
      <c r="V35" s="605"/>
      <c r="W35" s="229" t="s">
        <v>398</v>
      </c>
      <c r="X35" s="228"/>
      <c r="Y35" s="232"/>
      <c r="Z35" s="232"/>
      <c r="AA35" s="228"/>
      <c r="AB35" s="232"/>
      <c r="AC35" s="233"/>
    </row>
    <row r="36" spans="1:93" s="227" customFormat="1" ht="45" hidden="1" customHeight="1" x14ac:dyDescent="0.3">
      <c r="A36" s="608"/>
      <c r="B36" s="76"/>
      <c r="C36" s="602"/>
      <c r="D36" s="116">
        <f>'1. Identificación'!F$33</f>
        <v>0</v>
      </c>
      <c r="E36" s="611"/>
      <c r="F36" s="613"/>
      <c r="G36" s="613"/>
      <c r="H36" s="114">
        <v>4</v>
      </c>
      <c r="I36" s="114" t="s">
        <v>422</v>
      </c>
      <c r="J36" s="228" t="s">
        <v>527</v>
      </c>
      <c r="K36" s="113" t="s">
        <v>397</v>
      </c>
      <c r="L36" s="229" t="s">
        <v>7</v>
      </c>
      <c r="M36" s="264" t="s">
        <v>11</v>
      </c>
      <c r="N36" s="230">
        <f>+IF(M36='7. Formula'!$E$4,'7. Formula'!$F$4,IF(M36='7. Formula'!$E$5,'7. Formula'!$F$5,IF(M36='7. Formula'!$E$6,'7. Formula'!$F$6,"")))</f>
        <v>0.25</v>
      </c>
      <c r="O36" s="229" t="str">
        <f>+IF(OR(M36='7. Formula'!$O$4,M36='7. Formula'!$O$5),'7. Formula'!$P$5,IF(M36='7. Formula'!$O$6,'7. Formula'!$P$6,""))</f>
        <v>Probabilidad</v>
      </c>
      <c r="P36" s="229" t="s">
        <v>65</v>
      </c>
      <c r="Q36" s="230">
        <f>+IF(P36='7. Formula'!$H$4,'7. Formula'!$I$4,IF(P36='7. Formula'!$H$5,'7. Formula'!$I$5,""))</f>
        <v>0.15</v>
      </c>
      <c r="R36" s="231">
        <f t="shared" si="2"/>
        <v>0.4</v>
      </c>
      <c r="S36" s="231">
        <f>IF(O36='7. Formula'!$P$5,$F$33-(F$33*R36),F$33)</f>
        <v>0.36</v>
      </c>
      <c r="T36" s="231">
        <f>IF(O36='7. Formula'!$P$6,G$33-(G$33*R36),G$33)</f>
        <v>0.2</v>
      </c>
      <c r="U36" s="605"/>
      <c r="V36" s="605"/>
      <c r="W36" s="229" t="s">
        <v>528</v>
      </c>
      <c r="X36" s="228"/>
      <c r="Y36" s="232"/>
      <c r="Z36" s="232"/>
      <c r="AA36" s="228"/>
      <c r="AB36" s="232"/>
      <c r="AC36" s="233"/>
    </row>
    <row r="37" spans="1:93" s="227" customFormat="1" ht="48" hidden="1" customHeight="1" thickBot="1" x14ac:dyDescent="0.35">
      <c r="A37" s="609"/>
      <c r="B37" s="262"/>
      <c r="C37" s="603"/>
      <c r="D37" s="253">
        <f>'1. Identificación'!F$33</f>
        <v>0</v>
      </c>
      <c r="E37" s="612"/>
      <c r="F37" s="614"/>
      <c r="G37" s="614"/>
      <c r="H37" s="254"/>
      <c r="I37" s="254"/>
      <c r="J37" s="255"/>
      <c r="K37" s="252"/>
      <c r="L37" s="256"/>
      <c r="M37" s="267"/>
      <c r="N37" s="257" t="str">
        <f>+IF(M37='7. Formula'!$E$4,'7. Formula'!$F$4,IF(M37='7. Formula'!$E$5,'7. Formula'!$F$5,IF(M37='7. Formula'!$E$6,'7. Formula'!$F$6,"")))</f>
        <v/>
      </c>
      <c r="O37" s="256" t="str">
        <f>+IF(OR(M37='7. Formula'!$O$4,M37='7. Formula'!$O$5),'7. Formula'!$P$5,IF(M37='7. Formula'!$O$6,'7. Formula'!$P$6,""))</f>
        <v/>
      </c>
      <c r="P37" s="256"/>
      <c r="Q37" s="257" t="str">
        <f>+IF(P37='7. Formula'!$H$4,'7. Formula'!$I$4,IF(P37='7. Formula'!$H$5,'7. Formula'!$I$5,""))</f>
        <v/>
      </c>
      <c r="R37" s="257" t="str">
        <f>+IF(Q37='7. Formula'!$H$4,'7. Formula'!$I$4,IF(Q37='7. Formula'!$H$5,'7. Formula'!$I$5,""))</f>
        <v/>
      </c>
      <c r="S37" s="258">
        <f>AVERAGE(S33:S36)</f>
        <v>0.36</v>
      </c>
      <c r="T37" s="258">
        <f>AVERAGE(T33:T36)</f>
        <v>0.2</v>
      </c>
      <c r="U37" s="606"/>
      <c r="V37" s="606"/>
      <c r="W37" s="256"/>
      <c r="X37" s="255"/>
      <c r="Y37" s="259"/>
      <c r="Z37" s="259"/>
      <c r="AA37" s="255"/>
      <c r="AB37" s="259"/>
      <c r="AC37" s="260"/>
    </row>
    <row r="38" spans="1:93" s="227" customFormat="1" ht="42.75" hidden="1" customHeight="1" x14ac:dyDescent="0.3">
      <c r="A38" s="607">
        <f>'1. Identificación'!A34</f>
        <v>7</v>
      </c>
      <c r="B38" s="261"/>
      <c r="C38" s="601" t="str">
        <f>'1. Identificación'!D$34</f>
        <v>Mejoramiento de Vivienda</v>
      </c>
      <c r="D38" s="219">
        <f>'1. Identificación'!F$34</f>
        <v>0</v>
      </c>
      <c r="E38" s="610" t="str">
        <f>'1. Identificación'!N34</f>
        <v>Posibilidad de pérdida Reputacional y Económica Por  selección  errónea de beneficiarios  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v>
      </c>
      <c r="F38" s="604">
        <f>'2. Prob. Impacto'!H17</f>
        <v>0.6</v>
      </c>
      <c r="G38" s="604">
        <f>'2. Prob. Impacto'!P17</f>
        <v>0.2</v>
      </c>
      <c r="H38" s="220">
        <v>1</v>
      </c>
      <c r="I38" s="220" t="s">
        <v>422</v>
      </c>
      <c r="J38" s="221" t="s">
        <v>427</v>
      </c>
      <c r="K38" s="218" t="s">
        <v>428</v>
      </c>
      <c r="L38" s="222" t="s">
        <v>7</v>
      </c>
      <c r="M38" s="263" t="s">
        <v>11</v>
      </c>
      <c r="N38" s="223">
        <f>+IF(M38='7. Formula'!$E$4,'7. Formula'!$F$4,IF(M38='7. Formula'!$E$5,'7. Formula'!$F$5,IF(M38='7. Formula'!$E$6,'7. Formula'!$F$6,"")))</f>
        <v>0.25</v>
      </c>
      <c r="O38" s="222" t="str">
        <f>+IF(OR(M38='7. Formula'!$O$4,M38='7. Formula'!$O$5),'7. Formula'!$P$5,IF(M38='7. Formula'!$O$6,'7. Formula'!$P$6,""))</f>
        <v>Probabilidad</v>
      </c>
      <c r="P38" s="222" t="s">
        <v>65</v>
      </c>
      <c r="Q38" s="223">
        <f>+IF(P38='7. Formula'!$H$4,'7. Formula'!$I$4,IF(P38='7. Formula'!$H$5,'7. Formula'!$I$5,""))</f>
        <v>0.15</v>
      </c>
      <c r="R38" s="224">
        <f t="shared" si="1"/>
        <v>0.4</v>
      </c>
      <c r="S38" s="224">
        <f>IF(O38='7. Formula'!$P$5,$F$38-(F$38*R38),F$38)</f>
        <v>0.36</v>
      </c>
      <c r="T38" s="224">
        <f>IF(O38='7. Formula'!$P$6,G$38-(G$38*R38),G$38)</f>
        <v>0.2</v>
      </c>
      <c r="U38" s="604">
        <f>+IF(S41="","",S41)</f>
        <v>0.38000000000000006</v>
      </c>
      <c r="V38" s="604">
        <f>+IF(T41="","",T41)</f>
        <v>0.20000000000000004</v>
      </c>
      <c r="W38" s="222" t="s">
        <v>398</v>
      </c>
      <c r="X38" s="221"/>
      <c r="Y38" s="225"/>
      <c r="Z38" s="221"/>
      <c r="AA38" s="221"/>
      <c r="AB38" s="221"/>
      <c r="AC38" s="226"/>
    </row>
    <row r="39" spans="1:93" s="227" customFormat="1" ht="51.75" hidden="1" customHeight="1" x14ac:dyDescent="0.3">
      <c r="A39" s="608"/>
      <c r="B39" s="76"/>
      <c r="C39" s="602"/>
      <c r="D39" s="116">
        <f>'1. Identificación'!F$34</f>
        <v>0</v>
      </c>
      <c r="E39" s="611"/>
      <c r="F39" s="613"/>
      <c r="G39" s="613"/>
      <c r="H39" s="114">
        <v>2</v>
      </c>
      <c r="I39" s="114" t="s">
        <v>422</v>
      </c>
      <c r="J39" s="228" t="s">
        <v>429</v>
      </c>
      <c r="K39" s="113" t="s">
        <v>430</v>
      </c>
      <c r="L39" s="229" t="s">
        <v>7</v>
      </c>
      <c r="M39" s="264" t="s">
        <v>12</v>
      </c>
      <c r="N39" s="230">
        <f>+IF(M39='7. Formula'!$E$4,'7. Formula'!$F$4,IF(M39='7. Formula'!$E$5,'7. Formula'!$F$5,IF(M39='7. Formula'!$E$6,'7. Formula'!$F$6,"")))</f>
        <v>0.15</v>
      </c>
      <c r="O39" s="229" t="str">
        <f>+IF(OR(M39='7. Formula'!$O$4,M39='7. Formula'!$O$5),'7. Formula'!$P$5,IF(M39='7. Formula'!$O$6,'7. Formula'!$P$6,""))</f>
        <v>Probabilidad</v>
      </c>
      <c r="P39" s="229" t="s">
        <v>65</v>
      </c>
      <c r="Q39" s="230">
        <f>+IF(P39='7. Formula'!$H$4,'7. Formula'!$I$4,IF(P39='7. Formula'!$H$5,'7. Formula'!$I$5,""))</f>
        <v>0.15</v>
      </c>
      <c r="R39" s="231">
        <f t="shared" ref="R39:R40" si="3">+IFERROR(Q39+N39,"")</f>
        <v>0.3</v>
      </c>
      <c r="S39" s="231">
        <f>IF(O39='7. Formula'!$P$5,$F$38-(F$38*R39),F$38)</f>
        <v>0.42</v>
      </c>
      <c r="T39" s="231">
        <f>IF(O39='7. Formula'!$P$6,G$38-(G$38*R39),G$38)</f>
        <v>0.2</v>
      </c>
      <c r="U39" s="605"/>
      <c r="V39" s="605"/>
      <c r="W39" s="229" t="s">
        <v>398</v>
      </c>
      <c r="X39" s="228"/>
      <c r="Y39" s="232"/>
      <c r="Z39" s="228"/>
      <c r="AA39" s="228"/>
      <c r="AB39" s="228"/>
      <c r="AC39" s="233"/>
    </row>
    <row r="40" spans="1:93" s="227" customFormat="1" ht="49.5" hidden="1" customHeight="1" x14ac:dyDescent="0.3">
      <c r="A40" s="608"/>
      <c r="B40" s="76"/>
      <c r="C40" s="602"/>
      <c r="D40" s="116">
        <f>'1. Identificación'!F$34</f>
        <v>0</v>
      </c>
      <c r="E40" s="611"/>
      <c r="F40" s="613"/>
      <c r="G40" s="613"/>
      <c r="H40" s="114">
        <v>3</v>
      </c>
      <c r="I40" s="114" t="s">
        <v>419</v>
      </c>
      <c r="J40" s="228" t="s">
        <v>530</v>
      </c>
      <c r="K40" s="113" t="s">
        <v>447</v>
      </c>
      <c r="L40" s="229" t="s">
        <v>7</v>
      </c>
      <c r="M40" s="264" t="s">
        <v>11</v>
      </c>
      <c r="N40" s="230">
        <f>+IF(M40='7. Formula'!$E$4,'7. Formula'!$F$4,IF(M40='7. Formula'!$E$5,'7. Formula'!$F$5,IF(M40='7. Formula'!$E$6,'7. Formula'!$F$6,"")))</f>
        <v>0.25</v>
      </c>
      <c r="O40" s="229" t="str">
        <f>+IF(OR(M40='7. Formula'!$O$4,M40='7. Formula'!$O$5),'7. Formula'!$P$5,IF(M40='7. Formula'!$O$6,'7. Formula'!$P$6,""))</f>
        <v>Probabilidad</v>
      </c>
      <c r="P40" s="229" t="s">
        <v>65</v>
      </c>
      <c r="Q40" s="230">
        <f>+IF(P40='7. Formula'!$H$4,'7. Formula'!$I$4,IF(P40='7. Formula'!$H$5,'7. Formula'!$I$5,""))</f>
        <v>0.15</v>
      </c>
      <c r="R40" s="231">
        <f t="shared" si="3"/>
        <v>0.4</v>
      </c>
      <c r="S40" s="231">
        <f>IF(O40='7. Formula'!$P$5,$F$38-(F$38*R40),F$38)</f>
        <v>0.36</v>
      </c>
      <c r="T40" s="231">
        <f>IF(O40='7. Formula'!$P$6,G$38-(G$38*R40),G$38)</f>
        <v>0.2</v>
      </c>
      <c r="U40" s="605"/>
      <c r="V40" s="605"/>
      <c r="W40" s="229" t="s">
        <v>398</v>
      </c>
      <c r="X40" s="228"/>
      <c r="Y40" s="232"/>
      <c r="Z40" s="232"/>
      <c r="AA40" s="228"/>
      <c r="AB40" s="232"/>
      <c r="AC40" s="233"/>
    </row>
    <row r="41" spans="1:93" s="227" customFormat="1" ht="46.5" hidden="1" customHeight="1" thickBot="1" x14ac:dyDescent="0.35">
      <c r="A41" s="609"/>
      <c r="B41" s="262"/>
      <c r="C41" s="603"/>
      <c r="D41" s="253">
        <f>'1. Identificación'!F$34</f>
        <v>0</v>
      </c>
      <c r="E41" s="612"/>
      <c r="F41" s="614"/>
      <c r="G41" s="614"/>
      <c r="H41" s="254"/>
      <c r="I41" s="254"/>
      <c r="J41" s="255"/>
      <c r="K41" s="252"/>
      <c r="L41" s="256"/>
      <c r="M41" s="267"/>
      <c r="N41" s="257" t="str">
        <f>+IF(M41='7. Formula'!$E$4,'7. Formula'!$F$4,IF(M41='7. Formula'!$E$5,'7. Formula'!$F$5,IF(M41='7. Formula'!$E$6,'7. Formula'!$F$6,"")))</f>
        <v/>
      </c>
      <c r="O41" s="256" t="str">
        <f>+IF(OR(M41='7. Formula'!$O$4,M41='7. Formula'!$O$5),'7. Formula'!$P$5,IF(M41='7. Formula'!$O$6,'7. Formula'!$P$6,""))</f>
        <v/>
      </c>
      <c r="P41" s="256"/>
      <c r="Q41" s="257" t="str">
        <f>+IF(P41='7. Formula'!$H$4,'7. Formula'!$I$4,IF(P41='7. Formula'!$H$5,'7. Formula'!$I$5,""))</f>
        <v/>
      </c>
      <c r="R41" s="257" t="str">
        <f>+IF(Q41='7. Formula'!$H$4,'7. Formula'!$I$4,IF(Q41='7. Formula'!$H$5,'7. Formula'!$I$5,""))</f>
        <v/>
      </c>
      <c r="S41" s="258">
        <f>AVERAGE(S38:S40)</f>
        <v>0.38000000000000006</v>
      </c>
      <c r="T41" s="258">
        <f>AVERAGE(T38:T40)</f>
        <v>0.20000000000000004</v>
      </c>
      <c r="U41" s="606"/>
      <c r="V41" s="606"/>
      <c r="W41" s="256"/>
      <c r="X41" s="255"/>
      <c r="Y41" s="259"/>
      <c r="Z41" s="259"/>
      <c r="AA41" s="255"/>
      <c r="AB41" s="259"/>
      <c r="AC41" s="260"/>
    </row>
    <row r="42" spans="1:93" s="227" customFormat="1" ht="45" hidden="1" customHeight="1" x14ac:dyDescent="0.3">
      <c r="A42" s="607">
        <f>'1. Identificación'!A35</f>
        <v>8</v>
      </c>
      <c r="B42" s="218"/>
      <c r="C42" s="601" t="str">
        <f>'1. Identificación'!D$35</f>
        <v>Mejoramiento de Vivienda</v>
      </c>
      <c r="D42" s="219">
        <f>'1. Identificación'!F$35</f>
        <v>0</v>
      </c>
      <c r="E42" s="610" t="str">
        <f>'1. Identificación'!N35</f>
        <v xml:space="preserve">Posibilidad de pérdida Económica y Reputacional Por entregas de mejoramientos incompletos y con imperfecciones que conllevan a la insatisfacción y mal funcionamiento. Debido a :
1. Falta de planeación, seguimiento y control.                   
2. El contratista no cuenta con mano de obra calificada para ejecutar el mejoramiento.                                                              </v>
      </c>
      <c r="F42" s="604">
        <f>'2. Prob. Impacto'!H18</f>
        <v>0.6</v>
      </c>
      <c r="G42" s="604">
        <f>'2. Prob. Impacto'!P18</f>
        <v>0.8</v>
      </c>
      <c r="H42" s="220">
        <v>1</v>
      </c>
      <c r="I42" s="220" t="s">
        <v>422</v>
      </c>
      <c r="J42" s="221" t="s">
        <v>531</v>
      </c>
      <c r="K42" s="218" t="s">
        <v>428</v>
      </c>
      <c r="L42" s="222" t="s">
        <v>7</v>
      </c>
      <c r="M42" s="263" t="s">
        <v>13</v>
      </c>
      <c r="N42" s="223">
        <f>+IF(M42='7. Formula'!$E$4,'7. Formula'!$F$4,IF(M42='7. Formula'!$E$5,'7. Formula'!$F$5,IF(M42='7. Formula'!$E$6,'7. Formula'!$F$6,"")))</f>
        <v>0.1</v>
      </c>
      <c r="O42" s="222" t="str">
        <f>+IF(OR(M42='7. Formula'!$O$4,M42='7. Formula'!$O$5),'7. Formula'!$P$5,IF(M42='7. Formula'!$O$6,'7. Formula'!$P$6,""))</f>
        <v>Impacto</v>
      </c>
      <c r="P42" s="222" t="s">
        <v>65</v>
      </c>
      <c r="Q42" s="223">
        <f>+IF(P42='7. Formula'!$H$4,'7. Formula'!$I$4,IF(P42='7. Formula'!$H$5,'7. Formula'!$I$5,""))</f>
        <v>0.15</v>
      </c>
      <c r="R42" s="224">
        <f>+IFERROR(Q42+N42,"")</f>
        <v>0.25</v>
      </c>
      <c r="S42" s="224">
        <f>IF(O42='7. Formula'!$P$5,$F$42-(F$42*R42),F$42)</f>
        <v>0.6</v>
      </c>
      <c r="T42" s="231">
        <f>IF(O42='7. Formula'!$P$6,G$38-(G$38*R42),G$38)</f>
        <v>0.15000000000000002</v>
      </c>
      <c r="U42" s="604">
        <f>+IF(S45="","",S45)</f>
        <v>0.6</v>
      </c>
      <c r="V42" s="604">
        <f>+IF(T45="","",T45)</f>
        <v>0.45</v>
      </c>
      <c r="W42" s="222" t="s">
        <v>398</v>
      </c>
      <c r="X42" s="225"/>
      <c r="Y42" s="225"/>
      <c r="Z42" s="225"/>
      <c r="AA42" s="221"/>
      <c r="AB42" s="225"/>
      <c r="AC42" s="226"/>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row>
    <row r="43" spans="1:93" s="227" customFormat="1" ht="52.5" hidden="1" customHeight="1" x14ac:dyDescent="0.3">
      <c r="A43" s="608"/>
      <c r="B43" s="113"/>
      <c r="C43" s="602"/>
      <c r="D43" s="116">
        <f>'1. Identificación'!F$35</f>
        <v>0</v>
      </c>
      <c r="E43" s="611"/>
      <c r="F43" s="605"/>
      <c r="G43" s="605"/>
      <c r="H43" s="114">
        <v>2</v>
      </c>
      <c r="I43" s="114" t="s">
        <v>419</v>
      </c>
      <c r="J43" s="228" t="s">
        <v>431</v>
      </c>
      <c r="K43" s="113" t="s">
        <v>447</v>
      </c>
      <c r="L43" s="229" t="s">
        <v>7</v>
      </c>
      <c r="M43" s="264" t="s">
        <v>13</v>
      </c>
      <c r="N43" s="230">
        <f>+IF(M43='7. Formula'!$E$4,'7. Formula'!$F$4,IF(M43='7. Formula'!$E$5,'7. Formula'!$F$5,IF(M43='7. Formula'!$E$6,'7. Formula'!$F$6,"")))</f>
        <v>0.1</v>
      </c>
      <c r="O43" s="229" t="str">
        <f>+IF(OR(M43='7. Formula'!$O$4,M43='7. Formula'!$O$5),'7. Formula'!$P$5,IF(M43='7. Formula'!$O$6,'7. Formula'!$P$6,""))</f>
        <v>Impacto</v>
      </c>
      <c r="P43" s="229" t="s">
        <v>65</v>
      </c>
      <c r="Q43" s="230">
        <f>+IF(P43='7. Formula'!$H$4,'7. Formula'!$I$4,IF(P43='7. Formula'!$H$5,'7. Formula'!$I$5,""))</f>
        <v>0.15</v>
      </c>
      <c r="R43" s="231">
        <f>+IFERROR(Q43+N43,"")</f>
        <v>0.25</v>
      </c>
      <c r="S43" s="231">
        <f>IF(O43='7. Formula'!$P$5,$F$42-(F$42*R43),F$42)</f>
        <v>0.6</v>
      </c>
      <c r="T43" s="231">
        <f>IF(O43='7. Formula'!$P$6,G$42-(G$42*R43),G$42)</f>
        <v>0.60000000000000009</v>
      </c>
      <c r="U43" s="605"/>
      <c r="V43" s="605"/>
      <c r="W43" s="229" t="s">
        <v>398</v>
      </c>
      <c r="X43" s="228"/>
      <c r="Y43" s="232"/>
      <c r="Z43" s="232"/>
      <c r="AA43" s="228"/>
      <c r="AB43" s="232"/>
      <c r="AC43" s="233"/>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row>
    <row r="44" spans="1:93" s="227" customFormat="1" ht="39" hidden="1" customHeight="1" x14ac:dyDescent="0.3">
      <c r="A44" s="608"/>
      <c r="B44" s="113"/>
      <c r="C44" s="602"/>
      <c r="D44" s="116">
        <f>'1. Identificación'!F$35</f>
        <v>0</v>
      </c>
      <c r="E44" s="611"/>
      <c r="F44" s="605"/>
      <c r="G44" s="605"/>
      <c r="H44" s="114">
        <v>3</v>
      </c>
      <c r="I44" s="114" t="s">
        <v>248</v>
      </c>
      <c r="J44" s="228" t="s">
        <v>432</v>
      </c>
      <c r="K44" s="113" t="s">
        <v>397</v>
      </c>
      <c r="L44" s="229" t="s">
        <v>7</v>
      </c>
      <c r="M44" s="264" t="s">
        <v>13</v>
      </c>
      <c r="N44" s="230">
        <f>+IF(M44='7. Formula'!$E$4,'7. Formula'!$F$4,IF(M44='7. Formula'!$E$5,'7. Formula'!$F$5,IF(M44='7. Formula'!$E$6,'7. Formula'!$F$6,"")))</f>
        <v>0.1</v>
      </c>
      <c r="O44" s="229" t="str">
        <f>+IF(OR(M44='7. Formula'!$O$4,M44='7. Formula'!$O$5),'7. Formula'!$P$5,IF(M44='7. Formula'!$O$6,'7. Formula'!$P$6,""))</f>
        <v>Impacto</v>
      </c>
      <c r="P44" s="229" t="s">
        <v>65</v>
      </c>
      <c r="Q44" s="230">
        <f>+IF(P44='7. Formula'!$H$4,'7. Formula'!$I$4,IF(P44='7. Formula'!$H$5,'7. Formula'!$I$5,""))</f>
        <v>0.15</v>
      </c>
      <c r="R44" s="231">
        <f>+IFERROR(Q44+N44,"")</f>
        <v>0.25</v>
      </c>
      <c r="S44" s="231">
        <f>IF(O44='7. Formula'!$P$5,$F$42-(F$42*R44),F$42)</f>
        <v>0.6</v>
      </c>
      <c r="T44" s="231">
        <f>IF(O44='7. Formula'!$P$6,G$42-(G$42*R44),G$42)</f>
        <v>0.60000000000000009</v>
      </c>
      <c r="U44" s="605"/>
      <c r="V44" s="605"/>
      <c r="W44" s="229" t="s">
        <v>398</v>
      </c>
      <c r="X44" s="228"/>
      <c r="Y44" s="232"/>
      <c r="Z44" s="232"/>
      <c r="AA44" s="228"/>
      <c r="AB44" s="232"/>
      <c r="AC44" s="233"/>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row>
    <row r="45" spans="1:93" s="227" customFormat="1" ht="36" hidden="1" customHeight="1" thickBot="1" x14ac:dyDescent="0.35">
      <c r="A45" s="609"/>
      <c r="B45" s="252"/>
      <c r="C45" s="603"/>
      <c r="D45" s="253">
        <f>'1. Identificación'!F$35</f>
        <v>0</v>
      </c>
      <c r="E45" s="612"/>
      <c r="F45" s="606"/>
      <c r="G45" s="606"/>
      <c r="H45" s="254"/>
      <c r="I45" s="254"/>
      <c r="J45" s="255"/>
      <c r="K45" s="252"/>
      <c r="L45" s="256"/>
      <c r="M45" s="267"/>
      <c r="N45" s="257" t="str">
        <f>+IF(M45='7. Formula'!$E$4,'7. Formula'!$F$4,IF(M45='7. Formula'!$E$5,'7. Formula'!$F$5,IF(M45='7. Formula'!$E$6,'7. Formula'!$F$6,"")))</f>
        <v/>
      </c>
      <c r="O45" s="256" t="str">
        <f>+IF(OR(M45='7. Formula'!$O$4,M45='7. Formula'!$O$5),'7. Formula'!$P$5,IF(M45='7. Formula'!$O$6,'7. Formula'!$P$6,""))</f>
        <v/>
      </c>
      <c r="P45" s="256"/>
      <c r="Q45" s="257" t="str">
        <f>+IF(P45='7. Formula'!$H$4,'7. Formula'!$I$4,IF(P45='7. Formula'!$H$5,'7. Formula'!$I$5,""))</f>
        <v/>
      </c>
      <c r="R45" s="257" t="str">
        <f>+IF(Q45='7. Formula'!$H$4,'7. Formula'!$I$4,IF(Q45='7. Formula'!$H$5,'7. Formula'!$I$5,""))</f>
        <v/>
      </c>
      <c r="S45" s="258">
        <f>AVERAGE(S42:S44)</f>
        <v>0.6</v>
      </c>
      <c r="T45" s="258">
        <f>AVERAGE(T42:T44)</f>
        <v>0.45</v>
      </c>
      <c r="U45" s="606"/>
      <c r="V45" s="606"/>
      <c r="W45" s="256"/>
      <c r="X45" s="255"/>
      <c r="Y45" s="259"/>
      <c r="Z45" s="259"/>
      <c r="AA45" s="255"/>
      <c r="AB45" s="259"/>
      <c r="AC45" s="260"/>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row>
    <row r="46" spans="1:93" s="227" customFormat="1" ht="57.75" hidden="1" customHeight="1" x14ac:dyDescent="0.3">
      <c r="A46" s="607" t="str">
        <f>'1. Identificación'!A36</f>
        <v xml:space="preserve">9
</v>
      </c>
      <c r="B46" s="218"/>
      <c r="C46" s="601" t="str">
        <f>'1. Identificación'!D$36</f>
        <v>Titulación</v>
      </c>
      <c r="D46" s="219">
        <f>'1. Identificación'!F$36</f>
        <v>0</v>
      </c>
      <c r="E46" s="610" t="str">
        <f>'1. Identificación'!N36</f>
        <v>Posibilidad de pérdida Reputacional y Económica Por titulación sin el cumplimiento de los requisitos 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v>
      </c>
      <c r="F46" s="604">
        <f>'2. Prob. Impacto'!H19</f>
        <v>0.6</v>
      </c>
      <c r="G46" s="604">
        <f>'2. Prob. Impacto'!P19</f>
        <v>0.8</v>
      </c>
      <c r="H46" s="220">
        <v>1</v>
      </c>
      <c r="I46" s="220" t="s">
        <v>422</v>
      </c>
      <c r="J46" s="221" t="s">
        <v>433</v>
      </c>
      <c r="K46" s="218" t="s">
        <v>428</v>
      </c>
      <c r="L46" s="222" t="s">
        <v>7</v>
      </c>
      <c r="M46" s="263" t="s">
        <v>11</v>
      </c>
      <c r="N46" s="223">
        <f>+IF(M46='7. Formula'!$E$4,'7. Formula'!$F$4,IF(M46='7. Formula'!$E$5,'7. Formula'!$F$5,IF(M46='7. Formula'!$E$6,'7. Formula'!$F$6,"")))</f>
        <v>0.25</v>
      </c>
      <c r="O46" s="222" t="str">
        <f>+IF(OR(M46='7. Formula'!$O$4,M46='7. Formula'!$O$5),'7. Formula'!$P$5,IF(M46='7. Formula'!$O$6,'7. Formula'!$P$6,""))</f>
        <v>Probabilidad</v>
      </c>
      <c r="P46" s="222" t="s">
        <v>65</v>
      </c>
      <c r="Q46" s="223">
        <f>+IF(P46='7. Formula'!$H$4,'7. Formula'!$I$4,IF(P46='7. Formula'!$H$5,'7. Formula'!$I$5,""))</f>
        <v>0.15</v>
      </c>
      <c r="R46" s="224">
        <f>+IFERROR(Q46+N46,"")</f>
        <v>0.4</v>
      </c>
      <c r="S46" s="224">
        <f>IF(O46='7. Formula'!$P$5,$F$46-(F$46*R46),F$46)</f>
        <v>0.36</v>
      </c>
      <c r="T46" s="224">
        <f>IF(O46='7. Formula'!$P$6,G$46-(G$46*R46),G$46)</f>
        <v>0.8</v>
      </c>
      <c r="U46" s="604">
        <f>+IF(S48="","",S48)</f>
        <v>0.36</v>
      </c>
      <c r="V46" s="604">
        <f>+IF(T48="","",T48)</f>
        <v>0.8</v>
      </c>
      <c r="W46" s="222" t="s">
        <v>345</v>
      </c>
      <c r="X46" s="221"/>
      <c r="Y46" s="225"/>
      <c r="Z46" s="221"/>
      <c r="AA46" s="221"/>
      <c r="AB46" s="221"/>
      <c r="AC46" s="226"/>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row>
    <row r="47" spans="1:93" s="227" customFormat="1" ht="61.5" hidden="1" customHeight="1" x14ac:dyDescent="0.3">
      <c r="A47" s="608"/>
      <c r="B47" s="113"/>
      <c r="C47" s="602"/>
      <c r="D47" s="116">
        <f>'1. Identificación'!F$36</f>
        <v>0</v>
      </c>
      <c r="E47" s="611"/>
      <c r="F47" s="605"/>
      <c r="G47" s="605"/>
      <c r="H47" s="114">
        <v>2</v>
      </c>
      <c r="I47" s="114" t="s">
        <v>248</v>
      </c>
      <c r="J47" s="228" t="s">
        <v>426</v>
      </c>
      <c r="K47" s="113" t="s">
        <v>434</v>
      </c>
      <c r="L47" s="229" t="s">
        <v>7</v>
      </c>
      <c r="M47" s="264" t="s">
        <v>11</v>
      </c>
      <c r="N47" s="230">
        <f>+IF(M47='7. Formula'!$E$4,'7. Formula'!$F$4,IF(M47='7. Formula'!$E$5,'7. Formula'!$F$5,IF(M47='7. Formula'!$E$6,'7. Formula'!$F$6,"")))</f>
        <v>0.25</v>
      </c>
      <c r="O47" s="229" t="str">
        <f>+IF(OR(M47='7. Formula'!$O$4,M47='7. Formula'!$O$5),'7. Formula'!$P$5,IF(M47='7. Formula'!$O$6,'7. Formula'!$P$6,""))</f>
        <v>Probabilidad</v>
      </c>
      <c r="P47" s="229" t="s">
        <v>65</v>
      </c>
      <c r="Q47" s="230">
        <f>+IF(P47='7. Formula'!$H$4,'7. Formula'!$I$4,IF(P47='7. Formula'!$H$5,'7. Formula'!$I$5,""))</f>
        <v>0.15</v>
      </c>
      <c r="R47" s="231">
        <f>+IFERROR(Q47+N47,"")</f>
        <v>0.4</v>
      </c>
      <c r="S47" s="231">
        <f>IF(O47='7. Formula'!$P$5,$F$46-(F$46*R47),F$46)</f>
        <v>0.36</v>
      </c>
      <c r="T47" s="231">
        <f>IF(O47='7. Formula'!$P$6,G$46-(G$46*R47),G$46)</f>
        <v>0.8</v>
      </c>
      <c r="U47" s="605"/>
      <c r="V47" s="605"/>
      <c r="W47" s="229" t="s">
        <v>398</v>
      </c>
      <c r="X47" s="228"/>
      <c r="Y47" s="232"/>
      <c r="Z47" s="228"/>
      <c r="AA47" s="228"/>
      <c r="AB47" s="228"/>
      <c r="AC47" s="233"/>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row>
    <row r="48" spans="1:93" s="227" customFormat="1" ht="48" hidden="1" customHeight="1" thickBot="1" x14ac:dyDescent="0.35">
      <c r="A48" s="609"/>
      <c r="B48" s="252"/>
      <c r="C48" s="603"/>
      <c r="D48" s="253">
        <f>'1. Identificación'!F$36</f>
        <v>0</v>
      </c>
      <c r="E48" s="612"/>
      <c r="F48" s="606"/>
      <c r="G48" s="606"/>
      <c r="H48" s="254"/>
      <c r="I48" s="254"/>
      <c r="J48" s="255"/>
      <c r="K48" s="252"/>
      <c r="L48" s="256"/>
      <c r="M48" s="267"/>
      <c r="N48" s="257" t="str">
        <f>+IF(M48='7. Formula'!$E$4,'7. Formula'!$F$4,IF(M48='7. Formula'!$E$5,'7. Formula'!$F$5,IF(M48='7. Formula'!$E$6,'7. Formula'!$F$6,"")))</f>
        <v/>
      </c>
      <c r="O48" s="256" t="str">
        <f>+IF(OR(M48='7. Formula'!$O$4,M48='7. Formula'!$O$5),'7. Formula'!$P$5,IF(M48='7. Formula'!$O$6,'7. Formula'!$P$6,""))</f>
        <v/>
      </c>
      <c r="P48" s="256"/>
      <c r="Q48" s="257" t="str">
        <f>+IF(P48='7. Formula'!$H$4,'7. Formula'!$I$4,IF(P48='7. Formula'!$H$5,'7. Formula'!$I$5,""))</f>
        <v/>
      </c>
      <c r="R48" s="257" t="str">
        <f>+IF(Q48='7. Formula'!$H$4,'7. Formula'!$I$4,IF(Q48='7. Formula'!$H$5,'7. Formula'!$I$5,""))</f>
        <v/>
      </c>
      <c r="S48" s="258">
        <f>AVERAGE(S46:S47)</f>
        <v>0.36</v>
      </c>
      <c r="T48" s="258">
        <f>AVERAGE(T46:T47)</f>
        <v>0.8</v>
      </c>
      <c r="U48" s="606"/>
      <c r="V48" s="606"/>
      <c r="W48" s="256"/>
      <c r="X48" s="255"/>
      <c r="Y48" s="259"/>
      <c r="Z48" s="255"/>
      <c r="AA48" s="255"/>
      <c r="AB48" s="255"/>
      <c r="AC48" s="260"/>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row>
    <row r="49" spans="1:93" s="227" customFormat="1" ht="61.5" customHeight="1" x14ac:dyDescent="0.3">
      <c r="A49" s="615" t="str">
        <f>'1. Identificación'!A37</f>
        <v xml:space="preserve">10
</v>
      </c>
      <c r="B49" s="218"/>
      <c r="C49" s="601" t="str">
        <f>'1. Identificación'!D$37</f>
        <v>Titulación</v>
      </c>
      <c r="D49" s="219">
        <f>'1. Identificación'!F$37</f>
        <v>0</v>
      </c>
      <c r="E49" s="610" t="str">
        <f>'1. Identificación'!N37</f>
        <v>Posibilidad de pérdida Reputacional y Económica Por aprobación errónea de Titulación. Debido a:
1. Incumplimiento a la Norma.
2. Error en la titulación de predios sin el cumplimiento de los requisitos.
3. Manipulación inadecuada de la información.
4. Carencia de valores y principios éticos en el desempeño de las funciones por parte de los funcionarios.</v>
      </c>
      <c r="F49" s="604">
        <f>'2. Prob. Impacto'!H20</f>
        <v>0.6</v>
      </c>
      <c r="G49" s="604">
        <f>'2. Prob. Impacto'!P20</f>
        <v>0.8</v>
      </c>
      <c r="H49" s="220">
        <v>1</v>
      </c>
      <c r="I49" s="220" t="s">
        <v>422</v>
      </c>
      <c r="J49" s="221" t="s">
        <v>435</v>
      </c>
      <c r="K49" s="218" t="s">
        <v>428</v>
      </c>
      <c r="L49" s="222" t="s">
        <v>7</v>
      </c>
      <c r="M49" s="263" t="s">
        <v>11</v>
      </c>
      <c r="N49" s="223">
        <f>+IF(M49='7. Formula'!$E$4,'7. Formula'!$F$4,IF(M49='7. Formula'!$E$5,'7. Formula'!$F$5,IF(M49='7. Formula'!$E$6,'7. Formula'!$F$6,"")))</f>
        <v>0.25</v>
      </c>
      <c r="O49" s="222" t="str">
        <f>+IF(OR(M49='7. Formula'!$O$4,M49='7. Formula'!$O$5),'7. Formula'!$P$5,IF(M49='7. Formula'!$O$6,'7. Formula'!$P$6,""))</f>
        <v>Probabilidad</v>
      </c>
      <c r="P49" s="222" t="s">
        <v>65</v>
      </c>
      <c r="Q49" s="223">
        <f>+IF(P49='7. Formula'!$H$4,'7. Formula'!$I$4,IF(P49='7. Formula'!$H$5,'7. Formula'!$I$5,""))</f>
        <v>0.15</v>
      </c>
      <c r="R49" s="224">
        <f>+IFERROR(Q49+N49,"")</f>
        <v>0.4</v>
      </c>
      <c r="S49" s="224">
        <f>IF(O49='7. Formula'!$P$5,$F$49-(F$49*R49),F$49)</f>
        <v>0.36</v>
      </c>
      <c r="T49" s="224">
        <f>IF(O49='7. Formula'!$P$6,G$49-(G$49*R49),G$49)</f>
        <v>0.8</v>
      </c>
      <c r="U49" s="604">
        <f>+IF(S51="","",S51)</f>
        <v>0.36</v>
      </c>
      <c r="V49" s="604">
        <f>+IF(T51="","",T51)</f>
        <v>0.8</v>
      </c>
      <c r="W49" s="222" t="s">
        <v>345</v>
      </c>
      <c r="X49" s="225"/>
      <c r="Y49" s="225"/>
      <c r="Z49" s="225"/>
      <c r="AA49" s="221"/>
      <c r="AB49" s="225"/>
      <c r="AC49" s="226"/>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row>
    <row r="50" spans="1:93" s="227" customFormat="1" ht="51.75" customHeight="1" x14ac:dyDescent="0.3">
      <c r="A50" s="628"/>
      <c r="B50" s="113"/>
      <c r="C50" s="602"/>
      <c r="D50" s="116">
        <f>'1. Identificación'!F$37</f>
        <v>0</v>
      </c>
      <c r="E50" s="611"/>
      <c r="F50" s="605"/>
      <c r="G50" s="605"/>
      <c r="H50" s="114">
        <v>2</v>
      </c>
      <c r="I50" s="114" t="s">
        <v>422</v>
      </c>
      <c r="J50" s="228" t="s">
        <v>436</v>
      </c>
      <c r="K50" s="113" t="s">
        <v>447</v>
      </c>
      <c r="L50" s="229" t="s">
        <v>7</v>
      </c>
      <c r="M50" s="264" t="s">
        <v>11</v>
      </c>
      <c r="N50" s="230">
        <f>+IF(M50='7. Formula'!$E$4,'7. Formula'!$F$4,IF(M50='7. Formula'!$E$5,'7. Formula'!$F$5,IF(M50='7. Formula'!$E$6,'7. Formula'!$F$6,"")))</f>
        <v>0.25</v>
      </c>
      <c r="O50" s="229" t="str">
        <f>+IF(OR(M50='7. Formula'!$O$4,M50='7. Formula'!$O$5),'7. Formula'!$P$5,IF(M50='7. Formula'!$O$6,'7. Formula'!$P$6,""))</f>
        <v>Probabilidad</v>
      </c>
      <c r="P50" s="229" t="s">
        <v>65</v>
      </c>
      <c r="Q50" s="230">
        <f>+IF(P50='7. Formula'!$H$4,'7. Formula'!$I$4,IF(P50='7. Formula'!$H$5,'7. Formula'!$I$5,""))</f>
        <v>0.15</v>
      </c>
      <c r="R50" s="231">
        <f>+IFERROR(Q50+N50,"")</f>
        <v>0.4</v>
      </c>
      <c r="S50" s="231">
        <f>IF(O50='7. Formula'!$P$5,$F$49-(F$49*R50),F$49)</f>
        <v>0.36</v>
      </c>
      <c r="T50" s="231">
        <f>IF(O50='7. Formula'!$P$6,G$49-(G$49*R50),G$49)</f>
        <v>0.8</v>
      </c>
      <c r="U50" s="605"/>
      <c r="V50" s="605"/>
      <c r="W50" s="229" t="s">
        <v>398</v>
      </c>
      <c r="X50" s="228"/>
      <c r="Y50" s="232"/>
      <c r="Z50" s="228"/>
      <c r="AA50" s="228"/>
      <c r="AB50" s="228"/>
      <c r="AC50" s="233"/>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row>
    <row r="51" spans="1:93" s="227" customFormat="1" ht="45.75" customHeight="1" thickBot="1" x14ac:dyDescent="0.35">
      <c r="A51" s="616"/>
      <c r="B51" s="252"/>
      <c r="C51" s="603"/>
      <c r="D51" s="253">
        <f>'1. Identificación'!F$37</f>
        <v>0</v>
      </c>
      <c r="E51" s="612"/>
      <c r="F51" s="606"/>
      <c r="G51" s="606"/>
      <c r="H51" s="254"/>
      <c r="I51" s="254"/>
      <c r="J51" s="255"/>
      <c r="K51" s="252"/>
      <c r="L51" s="256"/>
      <c r="M51" s="267"/>
      <c r="N51" s="257" t="str">
        <f>+IF(M51='7. Formula'!$E$4,'7. Formula'!$F$4,IF(M51='7. Formula'!$E$5,'7. Formula'!$F$5,IF(M51='7. Formula'!$E$6,'7. Formula'!$F$6,"")))</f>
        <v/>
      </c>
      <c r="O51" s="256" t="str">
        <f>+IF(OR(M51='7. Formula'!$O$4,M51='7. Formula'!$O$5),'7. Formula'!$P$5,IF(M51='7. Formula'!$O$6,'7. Formula'!$P$6,""))</f>
        <v/>
      </c>
      <c r="P51" s="256"/>
      <c r="Q51" s="257" t="str">
        <f>+IF(P51='7. Formula'!$H$4,'7. Formula'!$I$4,IF(P51='7. Formula'!$H$5,'7. Formula'!$I$5,""))</f>
        <v/>
      </c>
      <c r="R51" s="257" t="str">
        <f>+IF(Q51='7. Formula'!$H$4,'7. Formula'!$I$4,IF(Q51='7. Formula'!$H$5,'7. Formula'!$I$5,""))</f>
        <v/>
      </c>
      <c r="S51" s="258">
        <f>AVERAGE(S49:S50)</f>
        <v>0.36</v>
      </c>
      <c r="T51" s="258">
        <f>AVERAGE(T49:T50)</f>
        <v>0.8</v>
      </c>
      <c r="U51" s="606"/>
      <c r="V51" s="606"/>
      <c r="W51" s="256"/>
      <c r="X51" s="255"/>
      <c r="Y51" s="259"/>
      <c r="Z51" s="255"/>
      <c r="AA51" s="255"/>
      <c r="AB51" s="255"/>
      <c r="AC51" s="260"/>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row>
    <row r="52" spans="1:93" s="227" customFormat="1" ht="60.75" customHeight="1" x14ac:dyDescent="0.3">
      <c r="A52" s="615">
        <f>'1. Identificación'!A38</f>
        <v>11</v>
      </c>
      <c r="B52" s="218"/>
      <c r="C52" s="601" t="str">
        <f>'1. Identificación'!D$38</f>
        <v>Gestión Jurídica y Contratación</v>
      </c>
      <c r="D52" s="219">
        <f>'1. Identificación'!F$37</f>
        <v>0</v>
      </c>
      <c r="E52" s="610" t="str">
        <f>'1. Identificación'!N38</f>
        <v>Posibilidad de pérdida Económica y Reputacional Por la no divulgación y falta de publicidad de todos los procesos de selección en el portal de contratación publico SECOP II. 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v>
      </c>
      <c r="F52" s="604">
        <f>'2. Prob. Impacto'!H21</f>
        <v>0.6</v>
      </c>
      <c r="G52" s="604">
        <f>'2. Prob. Impacto'!P21</f>
        <v>0.8</v>
      </c>
      <c r="H52" s="220">
        <v>1</v>
      </c>
      <c r="I52" s="220" t="s">
        <v>421</v>
      </c>
      <c r="J52" s="221" t="s">
        <v>532</v>
      </c>
      <c r="K52" s="218" t="s">
        <v>397</v>
      </c>
      <c r="L52" s="222" t="s">
        <v>7</v>
      </c>
      <c r="M52" s="263" t="s">
        <v>12</v>
      </c>
      <c r="N52" s="223">
        <f>+IF(M52='7. Formula'!$E$4,'7. Formula'!$F$4,IF(M52='7. Formula'!$E$5,'7. Formula'!$F$5,IF(M52='7. Formula'!$E$6,'7. Formula'!$F$6,"")))</f>
        <v>0.15</v>
      </c>
      <c r="O52" s="222" t="str">
        <f>+IF(OR(M52='7. Formula'!$O$4,M52='7. Formula'!$O$5),'7. Formula'!$P$5,IF(M52='7. Formula'!$O$6,'7. Formula'!$P$6,""))</f>
        <v>Probabilidad</v>
      </c>
      <c r="P52" s="222" t="s">
        <v>65</v>
      </c>
      <c r="Q52" s="223">
        <f>+IF(P52='7. Formula'!$H$4,'7. Formula'!$I$4,IF(P52='7. Formula'!$H$5,'7. Formula'!$I$5,""))</f>
        <v>0.15</v>
      </c>
      <c r="R52" s="224">
        <f>+IFERROR(Q52+N52,"")</f>
        <v>0.3</v>
      </c>
      <c r="S52" s="224">
        <f>IF(O52='7. Formula'!$P$5,$F$49-(F$49*R52),F$49)</f>
        <v>0.42</v>
      </c>
      <c r="T52" s="224">
        <f>IF(O52='7. Formula'!$P$6,G$49-(G$49*R52),G$49)</f>
        <v>0.8</v>
      </c>
      <c r="U52" s="604">
        <f>+IF(S55="","",S55)</f>
        <v>0.38000000000000006</v>
      </c>
      <c r="V52" s="604">
        <f>+IF(T55="","",T55)</f>
        <v>0.80000000000000016</v>
      </c>
      <c r="W52" s="222" t="s">
        <v>398</v>
      </c>
      <c r="X52" s="225"/>
      <c r="Y52" s="225"/>
      <c r="Z52" s="225"/>
      <c r="AA52" s="221"/>
      <c r="AB52" s="225"/>
      <c r="AC52" s="226"/>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row>
    <row r="53" spans="1:93" s="227" customFormat="1" ht="46.5" customHeight="1" x14ac:dyDescent="0.3">
      <c r="A53" s="628"/>
      <c r="B53" s="113"/>
      <c r="C53" s="602"/>
      <c r="D53" s="116">
        <f>'1. Identificación'!F$37</f>
        <v>0</v>
      </c>
      <c r="E53" s="611"/>
      <c r="F53" s="613"/>
      <c r="G53" s="613"/>
      <c r="H53" s="114">
        <v>2</v>
      </c>
      <c r="I53" s="114" t="s">
        <v>419</v>
      </c>
      <c r="J53" s="228" t="s">
        <v>437</v>
      </c>
      <c r="K53" s="113" t="s">
        <v>447</v>
      </c>
      <c r="L53" s="229" t="s">
        <v>7</v>
      </c>
      <c r="M53" s="264" t="s">
        <v>11</v>
      </c>
      <c r="N53" s="230">
        <f>+IF(M53='7. Formula'!$E$4,'7. Formula'!$F$4,IF(M53='7. Formula'!$E$5,'7. Formula'!$F$5,IF(M53='7. Formula'!$E$6,'7. Formula'!$F$6,"")))</f>
        <v>0.25</v>
      </c>
      <c r="O53" s="229" t="str">
        <f>+IF(OR(M53='7. Formula'!$O$4,M53='7. Formula'!$O$5),'7. Formula'!$P$5,IF(M53='7. Formula'!$O$6,'7. Formula'!$P$6,""))</f>
        <v>Probabilidad</v>
      </c>
      <c r="P53" s="229" t="s">
        <v>65</v>
      </c>
      <c r="Q53" s="230">
        <f>+IF(P53='7. Formula'!$H$4,'7. Formula'!$I$4,IF(P53='7. Formula'!$H$5,'7. Formula'!$I$5,""))</f>
        <v>0.15</v>
      </c>
      <c r="R53" s="231">
        <f>+IFERROR(Q53+N53,"")</f>
        <v>0.4</v>
      </c>
      <c r="S53" s="231">
        <f>IF(O53='7. Formula'!$P$5,$F$49-(F$49*R53),F$49)</f>
        <v>0.36</v>
      </c>
      <c r="T53" s="231">
        <f>IF(O53='7. Formula'!$P$6,G$49-(G$49*R53),G$49)</f>
        <v>0.8</v>
      </c>
      <c r="U53" s="605"/>
      <c r="V53" s="605"/>
      <c r="W53" s="229" t="s">
        <v>398</v>
      </c>
      <c r="X53" s="228"/>
      <c r="Y53" s="232"/>
      <c r="Z53" s="228"/>
      <c r="AA53" s="228"/>
      <c r="AB53" s="228"/>
      <c r="AC53" s="233"/>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row>
    <row r="54" spans="1:93" s="227" customFormat="1" ht="43.5" customHeight="1" x14ac:dyDescent="0.3">
      <c r="A54" s="628"/>
      <c r="B54" s="113"/>
      <c r="C54" s="602"/>
      <c r="D54" s="116">
        <f>'1. Identificación'!F$37</f>
        <v>0</v>
      </c>
      <c r="E54" s="611"/>
      <c r="F54" s="613"/>
      <c r="G54" s="613"/>
      <c r="H54" s="114">
        <v>3</v>
      </c>
      <c r="I54" s="114" t="s">
        <v>422</v>
      </c>
      <c r="J54" s="228" t="s">
        <v>438</v>
      </c>
      <c r="K54" s="113" t="s">
        <v>428</v>
      </c>
      <c r="L54" s="229" t="s">
        <v>7</v>
      </c>
      <c r="M54" s="264" t="s">
        <v>11</v>
      </c>
      <c r="N54" s="230">
        <f>+IF(M54='7. Formula'!$E$4,'7. Formula'!$F$4,IF(M54='7. Formula'!$E$5,'7. Formula'!$F$5,IF(M54='7. Formula'!$E$6,'7. Formula'!$F$6,"")))</f>
        <v>0.25</v>
      </c>
      <c r="O54" s="229" t="str">
        <f>+IF(OR(M54='7. Formula'!$O$4,M54='7. Formula'!$O$5),'7. Formula'!$P$5,IF(M54='7. Formula'!$O$6,'7. Formula'!$P$6,""))</f>
        <v>Probabilidad</v>
      </c>
      <c r="P54" s="229" t="s">
        <v>65</v>
      </c>
      <c r="Q54" s="230">
        <f>+IF(P54='7. Formula'!$H$4,'7. Formula'!$I$4,IF(P54='7. Formula'!$H$5,'7. Formula'!$I$5,""))</f>
        <v>0.15</v>
      </c>
      <c r="R54" s="231">
        <f>+IFERROR(Q54+N54,"")</f>
        <v>0.4</v>
      </c>
      <c r="S54" s="231">
        <f>IF(O54='7. Formula'!$P$5,$F$49-(F$49*R54),F$49)</f>
        <v>0.36</v>
      </c>
      <c r="T54" s="231">
        <f>IF(O54='7. Formula'!$P$6,G$49-(G$49*R54),G$49)</f>
        <v>0.8</v>
      </c>
      <c r="U54" s="605"/>
      <c r="V54" s="605"/>
      <c r="W54" s="229" t="s">
        <v>533</v>
      </c>
      <c r="X54" s="228"/>
      <c r="Y54" s="232"/>
      <c r="Z54" s="228"/>
      <c r="AA54" s="228"/>
      <c r="AB54" s="228"/>
      <c r="AC54" s="233"/>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row>
    <row r="55" spans="1:93" s="227" customFormat="1" ht="45.75" customHeight="1" thickBot="1" x14ac:dyDescent="0.35">
      <c r="A55" s="616"/>
      <c r="B55" s="252"/>
      <c r="C55" s="603"/>
      <c r="D55" s="253">
        <f>'1. Identificación'!F$37</f>
        <v>0</v>
      </c>
      <c r="E55" s="612"/>
      <c r="F55" s="614"/>
      <c r="G55" s="614"/>
      <c r="H55" s="254"/>
      <c r="I55" s="254"/>
      <c r="J55" s="255"/>
      <c r="K55" s="252"/>
      <c r="L55" s="256"/>
      <c r="M55" s="267"/>
      <c r="N55" s="257" t="str">
        <f>+IF(M55='7. Formula'!$E$4,'7. Formula'!$F$4,IF(M55='7. Formula'!$E$5,'7. Formula'!$F$5,IF(M55='7. Formula'!$E$6,'7. Formula'!$F$6,"")))</f>
        <v/>
      </c>
      <c r="O55" s="256" t="str">
        <f>+IF(OR(M55='7. Formula'!$O$4,M55='7. Formula'!$O$5),'7. Formula'!$P$5,IF(M55='7. Formula'!$O$6,'7. Formula'!$P$6,""))</f>
        <v/>
      </c>
      <c r="P55" s="256"/>
      <c r="Q55" s="257" t="str">
        <f>+IF(P55='7. Formula'!$H$4,'7. Formula'!$I$4,IF(P55='7. Formula'!$H$5,'7. Formula'!$I$5,""))</f>
        <v/>
      </c>
      <c r="R55" s="257" t="str">
        <f>+IF(Q55='7. Formula'!$H$4,'7. Formula'!$I$4,IF(Q55='7. Formula'!$H$5,'7. Formula'!$I$5,""))</f>
        <v/>
      </c>
      <c r="S55" s="258">
        <f>AVERAGE(S52:S54)</f>
        <v>0.38000000000000006</v>
      </c>
      <c r="T55" s="258">
        <f>AVERAGE(T52:T54)</f>
        <v>0.80000000000000016</v>
      </c>
      <c r="U55" s="606"/>
      <c r="V55" s="606"/>
      <c r="W55" s="256"/>
      <c r="X55" s="255"/>
      <c r="Y55" s="259"/>
      <c r="Z55" s="255"/>
      <c r="AA55" s="255"/>
      <c r="AB55" s="255"/>
      <c r="AC55" s="260"/>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row>
    <row r="56" spans="1:93" s="227" customFormat="1" ht="60.75" customHeight="1" x14ac:dyDescent="0.3">
      <c r="A56" s="615">
        <f>'1. Identificación'!A39</f>
        <v>12</v>
      </c>
      <c r="B56" s="218"/>
      <c r="C56" s="601" t="str">
        <f>'1. Identificación'!D$39</f>
        <v>Gestión Jurídica y Contratación</v>
      </c>
      <c r="D56" s="219">
        <f>'1. Identificación'!F$37</f>
        <v>0</v>
      </c>
      <c r="E56" s="610" t="str">
        <f>'1. Identificación'!N39</f>
        <v>Posibilidad de pérdida Reputacional Por falta de personal con la experiencia y competencia para realizar los estudios previos. Debido a:
1. Desconocimiento de la normatividad en contratación estatal.
2. Falta de conocimientos en los procedimientos establecidos.
3. Inadecuada elaboración de estudios previos.</v>
      </c>
      <c r="F56" s="604">
        <f>'2. Prob. Impacto'!H22</f>
        <v>0.6</v>
      </c>
      <c r="G56" s="604">
        <f>'2. Prob. Impacto'!P22</f>
        <v>0.8</v>
      </c>
      <c r="H56" s="220">
        <v>1</v>
      </c>
      <c r="I56" s="220" t="s">
        <v>422</v>
      </c>
      <c r="J56" s="221" t="s">
        <v>442</v>
      </c>
      <c r="K56" s="218" t="s">
        <v>441</v>
      </c>
      <c r="L56" s="222" t="s">
        <v>7</v>
      </c>
      <c r="M56" s="263" t="s">
        <v>11</v>
      </c>
      <c r="N56" s="223">
        <f>+IF(M56='7. Formula'!$E$4,'7. Formula'!$F$4,IF(M56='7. Formula'!$E$5,'7. Formula'!$F$5,IF(M56='7. Formula'!$E$6,'7. Formula'!$F$6,"")))</f>
        <v>0.25</v>
      </c>
      <c r="O56" s="222" t="s">
        <v>109</v>
      </c>
      <c r="P56" s="222" t="s">
        <v>65</v>
      </c>
      <c r="Q56" s="223">
        <f>+IF(P56='7. Formula'!$H$4,'7. Formula'!$I$4,IF(P56='7. Formula'!$H$5,'7. Formula'!$I$5,""))</f>
        <v>0.15</v>
      </c>
      <c r="R56" s="224">
        <f>+IFERROR(Q56+N56,"")</f>
        <v>0.4</v>
      </c>
      <c r="S56" s="224">
        <f>IF(O56='7. Formula'!$P$5,$F$49-(F$49*R56),F$49)</f>
        <v>0.36</v>
      </c>
      <c r="T56" s="224">
        <f>IF(O56='7. Formula'!$P$6,G$49-(G$49*R56),G$49)</f>
        <v>0.8</v>
      </c>
      <c r="U56" s="604">
        <f>+IF(S59="","",S59)</f>
        <v>0.36000000000000004</v>
      </c>
      <c r="V56" s="604">
        <f>+IF(T59="","",T59)</f>
        <v>0.80000000000000016</v>
      </c>
      <c r="W56" s="222" t="s">
        <v>345</v>
      </c>
      <c r="X56" s="225"/>
      <c r="Y56" s="225"/>
      <c r="Z56" s="225"/>
      <c r="AA56" s="221"/>
      <c r="AB56" s="225"/>
      <c r="AC56" s="226"/>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row>
    <row r="57" spans="1:93" s="227" customFormat="1" ht="53.25" customHeight="1" x14ac:dyDescent="0.3">
      <c r="A57" s="628"/>
      <c r="B57" s="113"/>
      <c r="C57" s="602"/>
      <c r="D57" s="116">
        <f>'1. Identificación'!F$37</f>
        <v>0</v>
      </c>
      <c r="E57" s="611"/>
      <c r="F57" s="613"/>
      <c r="G57" s="613"/>
      <c r="H57" s="114">
        <v>2</v>
      </c>
      <c r="I57" s="114" t="s">
        <v>419</v>
      </c>
      <c r="J57" s="228" t="s">
        <v>440</v>
      </c>
      <c r="K57" s="113" t="s">
        <v>447</v>
      </c>
      <c r="L57" s="229" t="s">
        <v>7</v>
      </c>
      <c r="M57" s="264" t="s">
        <v>11</v>
      </c>
      <c r="N57" s="230">
        <f>+IF(M57='7. Formula'!$E$4,'7. Formula'!$F$4,IF(M57='7. Formula'!$E$5,'7. Formula'!$F$5,IF(M57='7. Formula'!$E$6,'7. Formula'!$F$6,"")))</f>
        <v>0.25</v>
      </c>
      <c r="O57" s="229" t="s">
        <v>109</v>
      </c>
      <c r="P57" s="229" t="s">
        <v>65</v>
      </c>
      <c r="Q57" s="230">
        <f>+IF(P57='7. Formula'!$H$4,'7. Formula'!$I$4,IF(P57='7. Formula'!$H$5,'7. Formula'!$I$5,""))</f>
        <v>0.15</v>
      </c>
      <c r="R57" s="231">
        <f t="shared" ref="R57:R89" si="4">+IFERROR(Q57+N57,"")</f>
        <v>0.4</v>
      </c>
      <c r="S57" s="231">
        <f>IF(O57='7. Formula'!$P$5,$F$49-(F$49*R57),F$49)</f>
        <v>0.36</v>
      </c>
      <c r="T57" s="231">
        <f>IF(O57='7. Formula'!$P$6,G$49-(G$49*R57),G$49)</f>
        <v>0.8</v>
      </c>
      <c r="U57" s="605"/>
      <c r="V57" s="605"/>
      <c r="W57" s="229" t="s">
        <v>398</v>
      </c>
      <c r="X57" s="228"/>
      <c r="Y57" s="232"/>
      <c r="Z57" s="228"/>
      <c r="AA57" s="228"/>
      <c r="AB57" s="228"/>
      <c r="AC57" s="233"/>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row>
    <row r="58" spans="1:93" s="227" customFormat="1" ht="57.75" customHeight="1" x14ac:dyDescent="0.3">
      <c r="A58" s="628"/>
      <c r="B58" s="113"/>
      <c r="C58" s="602"/>
      <c r="D58" s="116">
        <f>'1. Identificación'!F$37</f>
        <v>0</v>
      </c>
      <c r="E58" s="611"/>
      <c r="F58" s="613"/>
      <c r="G58" s="613"/>
      <c r="H58" s="114"/>
      <c r="I58" s="114" t="s">
        <v>421</v>
      </c>
      <c r="J58" s="228" t="s">
        <v>443</v>
      </c>
      <c r="K58" s="113" t="s">
        <v>439</v>
      </c>
      <c r="L58" s="229" t="s">
        <v>7</v>
      </c>
      <c r="M58" s="264" t="s">
        <v>11</v>
      </c>
      <c r="N58" s="230">
        <f>+IF(M58='7. Formula'!$E$4,'7. Formula'!$F$4,IF(M58='7. Formula'!$E$5,'7. Formula'!$F$5,IF(M58='7. Formula'!$E$6,'7. Formula'!$F$6,"")))</f>
        <v>0.25</v>
      </c>
      <c r="O58" s="229" t="s">
        <v>109</v>
      </c>
      <c r="P58" s="229" t="s">
        <v>65</v>
      </c>
      <c r="Q58" s="230">
        <f>+IF(P58='7. Formula'!$H$4,'7. Formula'!$I$4,IF(P58='7. Formula'!$H$5,'7. Formula'!$I$5,""))</f>
        <v>0.15</v>
      </c>
      <c r="R58" s="231">
        <f t="shared" si="4"/>
        <v>0.4</v>
      </c>
      <c r="S58" s="231">
        <f>IF(O58='7. Formula'!$P$5,$F$49-(F$49*R58),F$49)</f>
        <v>0.36</v>
      </c>
      <c r="T58" s="231">
        <f>IF(O58='7. Formula'!$P$6,G$49-(G$49*R58),G$49)</f>
        <v>0.8</v>
      </c>
      <c r="U58" s="605"/>
      <c r="V58" s="605"/>
      <c r="W58" s="229" t="s">
        <v>398</v>
      </c>
      <c r="X58" s="228"/>
      <c r="Y58" s="232"/>
      <c r="Z58" s="228"/>
      <c r="AA58" s="228"/>
      <c r="AB58" s="228"/>
      <c r="AC58" s="233"/>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row>
    <row r="59" spans="1:93" s="227" customFormat="1" ht="44.25" customHeight="1" thickBot="1" x14ac:dyDescent="0.35">
      <c r="A59" s="616"/>
      <c r="B59" s="252"/>
      <c r="C59" s="603"/>
      <c r="D59" s="253">
        <f>'1. Identificación'!F$37</f>
        <v>0</v>
      </c>
      <c r="E59" s="612"/>
      <c r="F59" s="614"/>
      <c r="G59" s="614"/>
      <c r="H59" s="254"/>
      <c r="I59" s="254"/>
      <c r="J59" s="255"/>
      <c r="K59" s="252"/>
      <c r="L59" s="256"/>
      <c r="M59" s="267"/>
      <c r="N59" s="257" t="str">
        <f>+IF(M59='7. Formula'!$E$4,'7. Formula'!$F$4,IF(M59='7. Formula'!$E$5,'7. Formula'!$F$5,IF(M59='7. Formula'!$E$6,'7. Formula'!$F$6,"")))</f>
        <v/>
      </c>
      <c r="O59" s="256" t="str">
        <f>+IF(OR(M59='7. Formula'!$O$4,M59='7. Formula'!$O$5),'7. Formula'!$P$5,IF(M59='7. Formula'!$O$6,'7. Formula'!$P$6,""))</f>
        <v/>
      </c>
      <c r="P59" s="256"/>
      <c r="Q59" s="257" t="str">
        <f>+IF(P59='7. Formula'!$H$4,'7. Formula'!$I$4,IF(P59='7. Formula'!$H$5,'7. Formula'!$I$5,""))</f>
        <v/>
      </c>
      <c r="R59" s="257" t="str">
        <f>+IF(Q59='7. Formula'!$H$4,'7. Formula'!$I$4,IF(Q59='7. Formula'!$H$5,'7. Formula'!$I$5,""))</f>
        <v/>
      </c>
      <c r="S59" s="258">
        <f>AVERAGE(S56:S58)</f>
        <v>0.36000000000000004</v>
      </c>
      <c r="T59" s="258">
        <f>AVERAGE(T56:T58)</f>
        <v>0.80000000000000016</v>
      </c>
      <c r="U59" s="606"/>
      <c r="V59" s="606"/>
      <c r="W59" s="256"/>
      <c r="X59" s="255"/>
      <c r="Y59" s="259"/>
      <c r="Z59" s="255"/>
      <c r="AA59" s="255"/>
      <c r="AB59" s="255"/>
      <c r="AC59" s="260"/>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row>
    <row r="60" spans="1:93" s="227" customFormat="1" ht="45" customHeight="1" x14ac:dyDescent="0.3">
      <c r="A60" s="615">
        <f>'1. Identificación'!A40</f>
        <v>13</v>
      </c>
      <c r="B60" s="218"/>
      <c r="C60" s="601" t="str">
        <f>'1. Identificación'!D$40</f>
        <v>Gestión Jurídica y Contratación</v>
      </c>
      <c r="D60" s="219">
        <f>'1. Identificación'!F$37</f>
        <v>0</v>
      </c>
      <c r="E60" s="610" t="str">
        <f>'1. Identificación'!N40</f>
        <v xml:space="preserve">Posibilidad de pérdida Económica y Reputacional Por falta de la documentación requerida para los procesos de selección. Debido a:
1. Desconocimiento de la normatividad en contratación estatal.
2. Falta de conocimientos en los procedimientos establecidos.
3. Incumplimiento de los requisitos legales en la celebración de los contratos.
</v>
      </c>
      <c r="F60" s="604">
        <f>'2. Prob. Impacto'!H23</f>
        <v>0.6</v>
      </c>
      <c r="G60" s="604">
        <f>'2. Prob. Impacto'!P23</f>
        <v>0.8</v>
      </c>
      <c r="H60" s="220">
        <v>1</v>
      </c>
      <c r="I60" s="220" t="s">
        <v>422</v>
      </c>
      <c r="J60" s="221" t="s">
        <v>442</v>
      </c>
      <c r="K60" s="218" t="s">
        <v>441</v>
      </c>
      <c r="L60" s="222" t="s">
        <v>7</v>
      </c>
      <c r="M60" s="263" t="s">
        <v>11</v>
      </c>
      <c r="N60" s="223">
        <f>+IF(M60='7. Formula'!$E$4,'7. Formula'!$F$4,IF(M60='7. Formula'!$E$5,'7. Formula'!$F$5,IF(M60='7. Formula'!$E$6,'7. Formula'!$F$6,"")))</f>
        <v>0.25</v>
      </c>
      <c r="O60" s="222" t="s">
        <v>109</v>
      </c>
      <c r="P60" s="222" t="s">
        <v>65</v>
      </c>
      <c r="Q60" s="223">
        <f>+IF(P60='7. Formula'!$H$4,'7. Formula'!$I$4,IF(P60='7. Formula'!$H$5,'7. Formula'!$I$5,""))</f>
        <v>0.15</v>
      </c>
      <c r="R60" s="224">
        <f t="shared" si="4"/>
        <v>0.4</v>
      </c>
      <c r="S60" s="224">
        <f>IF(O60='7. Formula'!$P$5,$F$49-(F$49*R60),F$49)</f>
        <v>0.36</v>
      </c>
      <c r="T60" s="224">
        <f>IF(O60='7. Formula'!$P$6,G$49-(G$49*R60),G$49)</f>
        <v>0.8</v>
      </c>
      <c r="U60" s="604">
        <f>+IF(S63="","",S63)</f>
        <v>0.36000000000000004</v>
      </c>
      <c r="V60" s="604">
        <f>+IF(T63="","",T63)</f>
        <v>0.80000000000000016</v>
      </c>
      <c r="W60" s="222" t="s">
        <v>345</v>
      </c>
      <c r="X60" s="225"/>
      <c r="Y60" s="225"/>
      <c r="Z60" s="225"/>
      <c r="AA60" s="221"/>
      <c r="AB60" s="225"/>
      <c r="AC60" s="226"/>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row>
    <row r="61" spans="1:93" s="227" customFormat="1" ht="48.75" customHeight="1" x14ac:dyDescent="0.3">
      <c r="A61" s="628"/>
      <c r="B61" s="113"/>
      <c r="C61" s="602"/>
      <c r="D61" s="116">
        <f>'1. Identificación'!F$37</f>
        <v>0</v>
      </c>
      <c r="E61" s="611"/>
      <c r="F61" s="613"/>
      <c r="G61" s="613"/>
      <c r="H61" s="114">
        <v>2</v>
      </c>
      <c r="I61" s="114" t="s">
        <v>419</v>
      </c>
      <c r="J61" s="228" t="s">
        <v>440</v>
      </c>
      <c r="K61" s="113" t="s">
        <v>447</v>
      </c>
      <c r="L61" s="229" t="s">
        <v>7</v>
      </c>
      <c r="M61" s="264" t="s">
        <v>11</v>
      </c>
      <c r="N61" s="230">
        <f>+IF(M61='7. Formula'!$E$4,'7. Formula'!$F$4,IF(M61='7. Formula'!$E$5,'7. Formula'!$F$5,IF(M61='7. Formula'!$E$6,'7. Formula'!$F$6,"")))</f>
        <v>0.25</v>
      </c>
      <c r="O61" s="229" t="s">
        <v>109</v>
      </c>
      <c r="P61" s="229" t="s">
        <v>65</v>
      </c>
      <c r="Q61" s="230">
        <f>+IF(P61='7. Formula'!$H$4,'7. Formula'!$I$4,IF(P61='7. Formula'!$H$5,'7. Formula'!$I$5,""))</f>
        <v>0.15</v>
      </c>
      <c r="R61" s="231">
        <f t="shared" si="4"/>
        <v>0.4</v>
      </c>
      <c r="S61" s="231">
        <f>IF(O61='7. Formula'!$P$5,$F$49-(F$49*R61),F$49)</f>
        <v>0.36</v>
      </c>
      <c r="T61" s="231">
        <f>IF(O61='7. Formula'!$P$6,G$49-(G$49*R61),G$49)</f>
        <v>0.8</v>
      </c>
      <c r="U61" s="605"/>
      <c r="V61" s="605"/>
      <c r="W61" s="229" t="s">
        <v>398</v>
      </c>
      <c r="X61" s="228"/>
      <c r="Y61" s="232"/>
      <c r="Z61" s="228"/>
      <c r="AA61" s="228"/>
      <c r="AB61" s="228"/>
      <c r="AC61" s="233"/>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row>
    <row r="62" spans="1:93" s="227" customFormat="1" ht="52.5" customHeight="1" x14ac:dyDescent="0.3">
      <c r="A62" s="628"/>
      <c r="B62" s="113"/>
      <c r="C62" s="602"/>
      <c r="D62" s="116">
        <f>'1. Identificación'!F$37</f>
        <v>0</v>
      </c>
      <c r="E62" s="611"/>
      <c r="F62" s="613"/>
      <c r="G62" s="613"/>
      <c r="H62" s="114">
        <v>3</v>
      </c>
      <c r="I62" s="114" t="s">
        <v>421</v>
      </c>
      <c r="J62" s="228" t="s">
        <v>443</v>
      </c>
      <c r="K62" s="113" t="s">
        <v>439</v>
      </c>
      <c r="L62" s="229" t="s">
        <v>7</v>
      </c>
      <c r="M62" s="264" t="s">
        <v>11</v>
      </c>
      <c r="N62" s="230">
        <f>+IF(M62='7. Formula'!$E$4,'7. Formula'!$F$4,IF(M62='7. Formula'!$E$5,'7. Formula'!$F$5,IF(M62='7. Formula'!$E$6,'7. Formula'!$F$6,"")))</f>
        <v>0.25</v>
      </c>
      <c r="O62" s="229" t="s">
        <v>109</v>
      </c>
      <c r="P62" s="229" t="s">
        <v>65</v>
      </c>
      <c r="Q62" s="230">
        <f>+IF(P62='7. Formula'!$H$4,'7. Formula'!$I$4,IF(P62='7. Formula'!$H$5,'7. Formula'!$I$5,""))</f>
        <v>0.15</v>
      </c>
      <c r="R62" s="231">
        <f t="shared" si="4"/>
        <v>0.4</v>
      </c>
      <c r="S62" s="231">
        <f>IF(O62='7. Formula'!$P$5,$F$49-(F$49*R62),F$49)</f>
        <v>0.36</v>
      </c>
      <c r="T62" s="231">
        <f>IF(O62='7. Formula'!$P$6,G$49-(G$49*R62),G$49)</f>
        <v>0.8</v>
      </c>
      <c r="U62" s="605"/>
      <c r="V62" s="605"/>
      <c r="W62" s="229" t="s">
        <v>398</v>
      </c>
      <c r="X62" s="228"/>
      <c r="Y62" s="232"/>
      <c r="Z62" s="228"/>
      <c r="AA62" s="228"/>
      <c r="AB62" s="228"/>
      <c r="AC62" s="233"/>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row>
    <row r="63" spans="1:93" s="227" customFormat="1" ht="27" customHeight="1" thickBot="1" x14ac:dyDescent="0.35">
      <c r="A63" s="616"/>
      <c r="B63" s="252"/>
      <c r="C63" s="603"/>
      <c r="D63" s="253">
        <f>'1. Identificación'!F$37</f>
        <v>0</v>
      </c>
      <c r="E63" s="612"/>
      <c r="F63" s="614"/>
      <c r="G63" s="614"/>
      <c r="H63" s="254"/>
      <c r="I63" s="254"/>
      <c r="J63" s="255"/>
      <c r="K63" s="252"/>
      <c r="L63" s="256"/>
      <c r="M63" s="267"/>
      <c r="N63" s="257" t="str">
        <f>+IF(M63='7. Formula'!$E$4,'7. Formula'!$F$4,IF(M63='7. Formula'!$E$5,'7. Formula'!$F$5,IF(M63='7. Formula'!$E$6,'7. Formula'!$F$6,"")))</f>
        <v/>
      </c>
      <c r="O63" s="256" t="str">
        <f>+IF(OR(M63='7. Formula'!$O$4,M63='7. Formula'!$O$5),'7. Formula'!$P$5,IF(M63='7. Formula'!$O$6,'7. Formula'!$P$6,""))</f>
        <v/>
      </c>
      <c r="P63" s="256"/>
      <c r="Q63" s="257" t="str">
        <f>+IF(P63='7. Formula'!$H$4,'7. Formula'!$I$4,IF(P63='7. Formula'!$H$5,'7. Formula'!$I$5,""))</f>
        <v/>
      </c>
      <c r="R63" s="257" t="str">
        <f>+IF(Q63='7. Formula'!$H$4,'7. Formula'!$I$4,IF(Q63='7. Formula'!$H$5,'7. Formula'!$I$5,""))</f>
        <v/>
      </c>
      <c r="S63" s="258">
        <f>AVERAGE(S60:S62)</f>
        <v>0.36000000000000004</v>
      </c>
      <c r="T63" s="258">
        <f>AVERAGE(T60:T62)</f>
        <v>0.80000000000000016</v>
      </c>
      <c r="U63" s="606"/>
      <c r="V63" s="606"/>
      <c r="W63" s="256"/>
      <c r="X63" s="255"/>
      <c r="Y63" s="259"/>
      <c r="Z63" s="255"/>
      <c r="AA63" s="255"/>
      <c r="AB63" s="255"/>
      <c r="AC63" s="260"/>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row>
    <row r="64" spans="1:93" s="227" customFormat="1" ht="42" customHeight="1" x14ac:dyDescent="0.3">
      <c r="A64" s="615">
        <f>'1. Identificación'!A41</f>
        <v>14</v>
      </c>
      <c r="B64" s="218"/>
      <c r="C64" s="601" t="str">
        <f>'1. Identificación'!D$41</f>
        <v>Gestión Jurídica y Contratación</v>
      </c>
      <c r="D64" s="219"/>
      <c r="E64" s="610" t="str">
        <f>'1. Identificación'!N41</f>
        <v>Posibilidad de pérdida Económica y Reputacional Por violación del debido proceso en el proceso de selección. 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v>
      </c>
      <c r="F64" s="604">
        <f>'2. Prob. Impacto'!H24</f>
        <v>0.6</v>
      </c>
      <c r="G64" s="604">
        <f>'2. Prob. Impacto'!P24</f>
        <v>0.8</v>
      </c>
      <c r="H64" s="220">
        <v>1</v>
      </c>
      <c r="I64" s="220" t="s">
        <v>422</v>
      </c>
      <c r="J64" s="221" t="s">
        <v>451</v>
      </c>
      <c r="K64" s="218" t="s">
        <v>441</v>
      </c>
      <c r="L64" s="222" t="s">
        <v>7</v>
      </c>
      <c r="M64" s="263" t="s">
        <v>11</v>
      </c>
      <c r="N64" s="223">
        <f>+IF(M64='7. Formula'!$E$4,'7. Formula'!$F$4,IF(M64='7. Formula'!$E$5,'7. Formula'!$F$5,IF(M64='7. Formula'!$E$6,'7. Formula'!$F$6,"")))</f>
        <v>0.25</v>
      </c>
      <c r="O64" s="222" t="s">
        <v>109</v>
      </c>
      <c r="P64" s="222" t="s">
        <v>65</v>
      </c>
      <c r="Q64" s="223">
        <f>+IF(P64='7. Formula'!$H$4,'7. Formula'!$I$4,IF(P64='7. Formula'!$H$5,'7. Formula'!$I$5,""))</f>
        <v>0.15</v>
      </c>
      <c r="R64" s="224">
        <f t="shared" si="4"/>
        <v>0.4</v>
      </c>
      <c r="S64" s="224">
        <f>IF(O64='7. Formula'!$P$5,$F$49-(F$49*R64),F$49)</f>
        <v>0.36</v>
      </c>
      <c r="T64" s="224">
        <f>IF(O64='7. Formula'!$P$6,G$49-(G$49*R64),G$49)</f>
        <v>0.8</v>
      </c>
      <c r="U64" s="604">
        <f>+IF(S67="","",S67)</f>
        <v>0.36000000000000004</v>
      </c>
      <c r="V64" s="604">
        <f>+IF(T67="","",T67)</f>
        <v>0.80000000000000016</v>
      </c>
      <c r="W64" s="222" t="s">
        <v>345</v>
      </c>
      <c r="X64" s="222"/>
      <c r="Y64" s="268"/>
      <c r="Z64" s="222"/>
      <c r="AA64" s="222"/>
      <c r="AB64" s="222"/>
      <c r="AC64" s="26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row>
    <row r="65" spans="1:93" s="227" customFormat="1" ht="37.5" customHeight="1" x14ac:dyDescent="0.3">
      <c r="A65" s="628"/>
      <c r="B65" s="113"/>
      <c r="C65" s="602"/>
      <c r="D65" s="116"/>
      <c r="E65" s="611"/>
      <c r="F65" s="613"/>
      <c r="G65" s="613"/>
      <c r="H65" s="114">
        <v>2</v>
      </c>
      <c r="I65" s="114" t="s">
        <v>421</v>
      </c>
      <c r="J65" s="228" t="s">
        <v>450</v>
      </c>
      <c r="K65" s="113" t="s">
        <v>397</v>
      </c>
      <c r="L65" s="229" t="s">
        <v>7</v>
      </c>
      <c r="M65" s="264" t="s">
        <v>11</v>
      </c>
      <c r="N65" s="230">
        <f>+IF(M65='7. Formula'!$E$4,'7. Formula'!$F$4,IF(M65='7. Formula'!$E$5,'7. Formula'!$F$5,IF(M65='7. Formula'!$E$6,'7. Formula'!$F$6,"")))</f>
        <v>0.25</v>
      </c>
      <c r="O65" s="229" t="s">
        <v>109</v>
      </c>
      <c r="P65" s="229" t="s">
        <v>65</v>
      </c>
      <c r="Q65" s="230">
        <f>+IF(P65='7. Formula'!$H$4,'7. Formula'!$I$4,IF(P65='7. Formula'!$H$5,'7. Formula'!$I$5,""))</f>
        <v>0.15</v>
      </c>
      <c r="R65" s="231">
        <f t="shared" si="4"/>
        <v>0.4</v>
      </c>
      <c r="S65" s="231">
        <f>IF(O65='7. Formula'!$P$5,$F$49-(F$49*R65),F$49)</f>
        <v>0.36</v>
      </c>
      <c r="T65" s="231">
        <f>IF(O65='7. Formula'!$P$6,G$49-(G$49*R65),G$49)</f>
        <v>0.8</v>
      </c>
      <c r="U65" s="605"/>
      <c r="V65" s="605"/>
      <c r="W65" s="229" t="s">
        <v>398</v>
      </c>
      <c r="X65" s="229"/>
      <c r="Y65" s="270"/>
      <c r="Z65" s="229"/>
      <c r="AA65" s="229"/>
      <c r="AB65" s="229"/>
      <c r="AC65" s="271"/>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row>
    <row r="66" spans="1:93" s="227" customFormat="1" ht="41.25" customHeight="1" x14ac:dyDescent="0.3">
      <c r="A66" s="628"/>
      <c r="B66" s="113"/>
      <c r="C66" s="602"/>
      <c r="D66" s="116"/>
      <c r="E66" s="611"/>
      <c r="F66" s="613"/>
      <c r="G66" s="613"/>
      <c r="H66" s="114">
        <v>3</v>
      </c>
      <c r="I66" s="114" t="s">
        <v>421</v>
      </c>
      <c r="J66" s="228" t="s">
        <v>449</v>
      </c>
      <c r="K66" s="113" t="s">
        <v>447</v>
      </c>
      <c r="L66" s="229" t="s">
        <v>7</v>
      </c>
      <c r="M66" s="264" t="s">
        <v>11</v>
      </c>
      <c r="N66" s="230">
        <f>+IF(M66='7. Formula'!$E$4,'7. Formula'!$F$4,IF(M66='7. Formula'!$E$5,'7. Formula'!$F$5,IF(M66='7. Formula'!$E$6,'7. Formula'!$F$6,"")))</f>
        <v>0.25</v>
      </c>
      <c r="O66" s="229" t="s">
        <v>109</v>
      </c>
      <c r="P66" s="229" t="s">
        <v>65</v>
      </c>
      <c r="Q66" s="230">
        <f>+IF(P66='7. Formula'!$H$4,'7. Formula'!$I$4,IF(P66='7. Formula'!$H$5,'7. Formula'!$I$5,""))</f>
        <v>0.15</v>
      </c>
      <c r="R66" s="231">
        <f t="shared" si="4"/>
        <v>0.4</v>
      </c>
      <c r="S66" s="231">
        <f>IF(O66='7. Formula'!$P$5,$F$49-(F$49*R66),F$49)</f>
        <v>0.36</v>
      </c>
      <c r="T66" s="231">
        <f>IF(O66='7. Formula'!$P$6,G$49-(G$49*R66),G$49)</f>
        <v>0.8</v>
      </c>
      <c r="U66" s="605"/>
      <c r="V66" s="605"/>
      <c r="W66" s="229" t="s">
        <v>398</v>
      </c>
      <c r="X66" s="229"/>
      <c r="Y66" s="270"/>
      <c r="Z66" s="229"/>
      <c r="AA66" s="229"/>
      <c r="AB66" s="229"/>
      <c r="AC66" s="271"/>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row>
    <row r="67" spans="1:93" s="227" customFormat="1" ht="39" customHeight="1" thickBot="1" x14ac:dyDescent="0.35">
      <c r="A67" s="616"/>
      <c r="B67" s="252"/>
      <c r="C67" s="603"/>
      <c r="D67" s="253"/>
      <c r="E67" s="612"/>
      <c r="F67" s="614"/>
      <c r="G67" s="614"/>
      <c r="H67" s="254"/>
      <c r="I67" s="254"/>
      <c r="J67" s="255"/>
      <c r="K67" s="252"/>
      <c r="L67" s="256"/>
      <c r="M67" s="267"/>
      <c r="N67" s="274"/>
      <c r="O67" s="274"/>
      <c r="P67" s="267"/>
      <c r="Q67" s="274"/>
      <c r="R67" s="274"/>
      <c r="S67" s="258">
        <f>AVERAGE(S64:S66)</f>
        <v>0.36000000000000004</v>
      </c>
      <c r="T67" s="258">
        <f>AVERAGE(T64:T66)</f>
        <v>0.80000000000000016</v>
      </c>
      <c r="U67" s="606"/>
      <c r="V67" s="606"/>
      <c r="W67" s="280"/>
      <c r="X67" s="256"/>
      <c r="Y67" s="275"/>
      <c r="Z67" s="256"/>
      <c r="AA67" s="256"/>
      <c r="AB67" s="256"/>
      <c r="AC67" s="276"/>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row>
    <row r="68" spans="1:93" s="227" customFormat="1" ht="30" hidden="1" customHeight="1" x14ac:dyDescent="0.3">
      <c r="A68" s="607">
        <f>'1. Identificación'!A42</f>
        <v>15</v>
      </c>
      <c r="B68" s="218"/>
      <c r="C68" s="601" t="str">
        <f>'1. Identificación'!D$42</f>
        <v>Gestión Jurídica y Contratación</v>
      </c>
      <c r="D68" s="219"/>
      <c r="E68" s="610" t="str">
        <f>'1. Identificación'!N42</f>
        <v>Posibilidad de pérdida Reputacional Por  celebración indebida de contratos Debido a:
1. Desconocimiento de procesos internos.
2. No aseguramiento de los lineamientos de calidad, SSL y ambiental de la empresa en los contratos.</v>
      </c>
      <c r="F68" s="604">
        <f>'2. Prob. Impacto'!H25</f>
        <v>0.6</v>
      </c>
      <c r="G68" s="604">
        <f>'2. Prob. Impacto'!P25</f>
        <v>0.6</v>
      </c>
      <c r="H68" s="220">
        <v>1</v>
      </c>
      <c r="I68" s="220" t="s">
        <v>422</v>
      </c>
      <c r="J68" s="221" t="s">
        <v>442</v>
      </c>
      <c r="K68" s="218" t="s">
        <v>441</v>
      </c>
      <c r="L68" s="222" t="s">
        <v>7</v>
      </c>
      <c r="M68" s="263" t="s">
        <v>11</v>
      </c>
      <c r="N68" s="223">
        <f>+IF(M68='7. Formula'!$E$4,'7. Formula'!$F$4,IF(M68='7. Formula'!$E$5,'7. Formula'!$F$5,IF(M68='7. Formula'!$E$6,'7. Formula'!$F$6,"")))</f>
        <v>0.25</v>
      </c>
      <c r="O68" s="222" t="s">
        <v>109</v>
      </c>
      <c r="P68" s="222" t="s">
        <v>65</v>
      </c>
      <c r="Q68" s="223">
        <f>+IF(P68='7. Formula'!$H$4,'7. Formula'!$I$4,IF(P68='7. Formula'!$H$5,'7. Formula'!$I$5,""))</f>
        <v>0.15</v>
      </c>
      <c r="R68" s="224">
        <f t="shared" si="4"/>
        <v>0.4</v>
      </c>
      <c r="S68" s="224">
        <f>IF(O68='7. Formula'!$P$5,$F$49-(F$49*R68),F$49)</f>
        <v>0.36</v>
      </c>
      <c r="T68" s="224">
        <f>IF(O68='7. Formula'!$P$6,G$49-(G$49*R68),G$49)</f>
        <v>0.8</v>
      </c>
      <c r="U68" s="604">
        <f>+IF(S71="","",S71)</f>
        <v>0.36000000000000004</v>
      </c>
      <c r="V68" s="604">
        <f>+IF(T71="","",T71)</f>
        <v>0.80000000000000016</v>
      </c>
      <c r="W68" s="222" t="s">
        <v>345</v>
      </c>
      <c r="X68" s="225"/>
      <c r="Y68" s="225"/>
      <c r="Z68" s="225"/>
      <c r="AA68" s="221"/>
      <c r="AB68" s="225"/>
      <c r="AC68" s="226"/>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row>
    <row r="69" spans="1:93" s="227" customFormat="1" ht="30" hidden="1" customHeight="1" x14ac:dyDescent="0.3">
      <c r="A69" s="608"/>
      <c r="B69" s="113"/>
      <c r="C69" s="602"/>
      <c r="D69" s="116"/>
      <c r="E69" s="611"/>
      <c r="F69" s="613"/>
      <c r="G69" s="613"/>
      <c r="H69" s="114">
        <v>2</v>
      </c>
      <c r="I69" s="114" t="s">
        <v>419</v>
      </c>
      <c r="J69" s="228" t="s">
        <v>440</v>
      </c>
      <c r="K69" s="113" t="s">
        <v>447</v>
      </c>
      <c r="L69" s="229" t="s">
        <v>7</v>
      </c>
      <c r="M69" s="264" t="s">
        <v>11</v>
      </c>
      <c r="N69" s="230">
        <f>+IF(M69='7. Formula'!$E$4,'7. Formula'!$F$4,IF(M69='7. Formula'!$E$5,'7. Formula'!$F$5,IF(M69='7. Formula'!$E$6,'7. Formula'!$F$6,"")))</f>
        <v>0.25</v>
      </c>
      <c r="O69" s="229" t="s">
        <v>109</v>
      </c>
      <c r="P69" s="229" t="s">
        <v>65</v>
      </c>
      <c r="Q69" s="230">
        <f>+IF(P69='7. Formula'!$H$4,'7. Formula'!$I$4,IF(P69='7. Formula'!$H$5,'7. Formula'!$I$5,""))</f>
        <v>0.15</v>
      </c>
      <c r="R69" s="231">
        <f t="shared" si="4"/>
        <v>0.4</v>
      </c>
      <c r="S69" s="231">
        <f>IF(O69='7. Formula'!$P$5,$F$49-(F$49*R69),F$49)</f>
        <v>0.36</v>
      </c>
      <c r="T69" s="231">
        <f>IF(O69='7. Formula'!$P$6,G$49-(G$49*R69),G$49)</f>
        <v>0.8</v>
      </c>
      <c r="U69" s="605"/>
      <c r="V69" s="605"/>
      <c r="W69" s="229" t="s">
        <v>398</v>
      </c>
      <c r="X69" s="228"/>
      <c r="Y69" s="232"/>
      <c r="Z69" s="228"/>
      <c r="AA69" s="228"/>
      <c r="AB69" s="228"/>
      <c r="AC69" s="233"/>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row>
    <row r="70" spans="1:93" s="227" customFormat="1" ht="46.5" hidden="1" customHeight="1" x14ac:dyDescent="0.3">
      <c r="A70" s="608"/>
      <c r="B70" s="113"/>
      <c r="C70" s="602"/>
      <c r="D70" s="116"/>
      <c r="E70" s="611"/>
      <c r="F70" s="613"/>
      <c r="G70" s="613"/>
      <c r="H70" s="114">
        <v>3</v>
      </c>
      <c r="I70" s="114" t="s">
        <v>421</v>
      </c>
      <c r="J70" s="228" t="s">
        <v>443</v>
      </c>
      <c r="K70" s="113" t="s">
        <v>439</v>
      </c>
      <c r="L70" s="229" t="s">
        <v>7</v>
      </c>
      <c r="M70" s="264" t="s">
        <v>11</v>
      </c>
      <c r="N70" s="230">
        <f>+IF(M70='7. Formula'!$E$4,'7. Formula'!$F$4,IF(M70='7. Formula'!$E$5,'7. Formula'!$F$5,IF(M70='7. Formula'!$E$6,'7. Formula'!$F$6,"")))</f>
        <v>0.25</v>
      </c>
      <c r="O70" s="229" t="s">
        <v>109</v>
      </c>
      <c r="P70" s="229" t="s">
        <v>65</v>
      </c>
      <c r="Q70" s="230">
        <f>+IF(P70='7. Formula'!$H$4,'7. Formula'!$I$4,IF(P70='7. Formula'!$H$5,'7. Formula'!$I$5,""))</f>
        <v>0.15</v>
      </c>
      <c r="R70" s="231">
        <f t="shared" si="4"/>
        <v>0.4</v>
      </c>
      <c r="S70" s="231">
        <f>IF(O70='7. Formula'!$P$5,$F$49-(F$49*R70),F$49)</f>
        <v>0.36</v>
      </c>
      <c r="T70" s="231">
        <f>IF(O70='7. Formula'!$P$6,G$49-(G$49*R70),G$49)</f>
        <v>0.8</v>
      </c>
      <c r="U70" s="605"/>
      <c r="V70" s="605"/>
      <c r="W70" s="229" t="s">
        <v>398</v>
      </c>
      <c r="X70" s="228"/>
      <c r="Y70" s="232"/>
      <c r="Z70" s="228"/>
      <c r="AA70" s="228"/>
      <c r="AB70" s="228"/>
      <c r="AC70" s="233"/>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row>
    <row r="71" spans="1:93" s="227" customFormat="1" ht="30" hidden="1" customHeight="1" thickBot="1" x14ac:dyDescent="0.35">
      <c r="A71" s="609"/>
      <c r="B71" s="252"/>
      <c r="C71" s="603"/>
      <c r="D71" s="253"/>
      <c r="E71" s="612"/>
      <c r="F71" s="614"/>
      <c r="G71" s="614"/>
      <c r="H71" s="254"/>
      <c r="I71" s="254"/>
      <c r="J71" s="255"/>
      <c r="K71" s="252"/>
      <c r="L71" s="256"/>
      <c r="M71" s="267"/>
      <c r="N71" s="257" t="str">
        <f>+IF(M71='7. Formula'!$E$4,'7. Formula'!$F$4,IF(M71='7. Formula'!$E$5,'7. Formula'!$F$5,IF(M71='7. Formula'!$E$6,'7. Formula'!$F$6,"")))</f>
        <v/>
      </c>
      <c r="O71" s="256" t="str">
        <f>+IF(OR(M71='7. Formula'!$O$4,M71='7. Formula'!$O$5),'7. Formula'!$P$5,IF(M71='7. Formula'!$O$6,'7. Formula'!$P$6,""))</f>
        <v/>
      </c>
      <c r="P71" s="256"/>
      <c r="Q71" s="257" t="str">
        <f>+IF(P71='7. Formula'!$H$4,'7. Formula'!$I$4,IF(P71='7. Formula'!$H$5,'7. Formula'!$I$5,""))</f>
        <v/>
      </c>
      <c r="R71" s="257" t="str">
        <f>+IF(Q71='7. Formula'!$H$4,'7. Formula'!$I$4,IF(Q71='7. Formula'!$H$5,'7. Formula'!$I$5,""))</f>
        <v/>
      </c>
      <c r="S71" s="258">
        <f>AVERAGE(S68:S70)</f>
        <v>0.36000000000000004</v>
      </c>
      <c r="T71" s="258">
        <f>AVERAGE(T68:T70)</f>
        <v>0.80000000000000016</v>
      </c>
      <c r="U71" s="606"/>
      <c r="V71" s="606"/>
      <c r="W71" s="256"/>
      <c r="X71" s="255"/>
      <c r="Y71" s="259"/>
      <c r="Z71" s="255"/>
      <c r="AA71" s="255"/>
      <c r="AB71" s="255"/>
      <c r="AC71" s="260"/>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row>
    <row r="72" spans="1:93" s="227" customFormat="1" ht="43.5" hidden="1" customHeight="1" x14ac:dyDescent="0.3">
      <c r="A72" s="607">
        <f>'1. Identificación'!A43</f>
        <v>16</v>
      </c>
      <c r="B72" s="218"/>
      <c r="C72" s="601" t="str">
        <f>'1. Identificación'!D$43</f>
        <v>Gestión Jurídica y Contratación</v>
      </c>
      <c r="D72" s="219"/>
      <c r="E72" s="610" t="str">
        <f>'1. Identificación'!N43</f>
        <v>Posibilidad de pérdida Económica y Reputacional Por afectación en la ejecución de contratos por información fraudulenta de contratistas.   Debido a:
1. El contratista no cumple con el perfil o requisitos establecidos para la suscripción del Contrato.                                                                           
2. No hay un sistema o herramienta que permita la verificación de la información presentada por el contratista</v>
      </c>
      <c r="F72" s="604">
        <f>'2. Prob. Impacto'!H26</f>
        <v>0.6</v>
      </c>
      <c r="G72" s="604">
        <f>'2. Prob. Impacto'!P26</f>
        <v>0.8</v>
      </c>
      <c r="H72" s="220">
        <v>1</v>
      </c>
      <c r="I72" s="220" t="s">
        <v>421</v>
      </c>
      <c r="J72" s="221" t="s">
        <v>452</v>
      </c>
      <c r="K72" s="218" t="s">
        <v>397</v>
      </c>
      <c r="L72" s="222" t="s">
        <v>7</v>
      </c>
      <c r="M72" s="263" t="s">
        <v>11</v>
      </c>
      <c r="N72" s="223">
        <f>+IF(M72='7. Formula'!$E$4,'7. Formula'!$F$4,IF(M72='7. Formula'!$E$5,'7. Formula'!$F$5,IF(M72='7. Formula'!$E$6,'7. Formula'!$F$6,"")))</f>
        <v>0.25</v>
      </c>
      <c r="O72" s="222" t="s">
        <v>109</v>
      </c>
      <c r="P72" s="222" t="s">
        <v>65</v>
      </c>
      <c r="Q72" s="223">
        <f>+IF(P72='7. Formula'!$H$4,'7. Formula'!$I$4,IF(P72='7. Formula'!$H$5,'7. Formula'!$I$5,""))</f>
        <v>0.15</v>
      </c>
      <c r="R72" s="224">
        <f t="shared" si="4"/>
        <v>0.4</v>
      </c>
      <c r="S72" s="224">
        <f>IF(O72='7. Formula'!$P$5,$F$49-(F$49*R72),F$49)</f>
        <v>0.36</v>
      </c>
      <c r="T72" s="224">
        <f>IF(O72='7. Formula'!$P$6,G$49-(G$49*R72),G$49)</f>
        <v>0.8</v>
      </c>
      <c r="U72" s="604">
        <f>+IF(S74="","",S74)</f>
        <v>0.36</v>
      </c>
      <c r="V72" s="604">
        <f>+IF(T74="","",T74)</f>
        <v>0.8</v>
      </c>
      <c r="W72" s="278" t="s">
        <v>398</v>
      </c>
      <c r="X72" s="222"/>
      <c r="Y72" s="268"/>
      <c r="Z72" s="222"/>
      <c r="AA72" s="222"/>
      <c r="AB72" s="222"/>
      <c r="AC72" s="26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row>
    <row r="73" spans="1:93" s="227" customFormat="1" ht="39.75" hidden="1" customHeight="1" x14ac:dyDescent="0.3">
      <c r="A73" s="608"/>
      <c r="B73" s="113"/>
      <c r="C73" s="602"/>
      <c r="D73" s="116"/>
      <c r="E73" s="611"/>
      <c r="F73" s="613"/>
      <c r="G73" s="613"/>
      <c r="H73" s="114">
        <v>2</v>
      </c>
      <c r="I73" s="114" t="s">
        <v>422</v>
      </c>
      <c r="J73" s="228" t="s">
        <v>442</v>
      </c>
      <c r="K73" s="113" t="s">
        <v>441</v>
      </c>
      <c r="L73" s="229" t="s">
        <v>7</v>
      </c>
      <c r="M73" s="264" t="s">
        <v>11</v>
      </c>
      <c r="N73" s="230">
        <f>+IF(M73='7. Formula'!$E$4,'7. Formula'!$F$4,IF(M73='7. Formula'!$E$5,'7. Formula'!$F$5,IF(M73='7. Formula'!$E$6,'7. Formula'!$F$6,"")))</f>
        <v>0.25</v>
      </c>
      <c r="O73" s="229" t="s">
        <v>109</v>
      </c>
      <c r="P73" s="229" t="s">
        <v>65</v>
      </c>
      <c r="Q73" s="230">
        <f>+IF(P73='7. Formula'!$H$4,'7. Formula'!$I$4,IF(P73='7. Formula'!$H$5,'7. Formula'!$I$5,""))</f>
        <v>0.15</v>
      </c>
      <c r="R73" s="231">
        <f t="shared" si="4"/>
        <v>0.4</v>
      </c>
      <c r="S73" s="231">
        <f>IF(O73='7. Formula'!$P$5,$F$49-(F$49*R73),F$49)</f>
        <v>0.36</v>
      </c>
      <c r="T73" s="231">
        <f>IF(O73='7. Formula'!$P$6,G$49-(G$49*R73),G$49)</f>
        <v>0.8</v>
      </c>
      <c r="U73" s="605"/>
      <c r="V73" s="605"/>
      <c r="W73" s="279" t="s">
        <v>528</v>
      </c>
      <c r="X73" s="229"/>
      <c r="Y73" s="270"/>
      <c r="Z73" s="229"/>
      <c r="AA73" s="229"/>
      <c r="AB73" s="229"/>
      <c r="AC73" s="271"/>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row>
    <row r="74" spans="1:93" s="227" customFormat="1" ht="30" hidden="1" customHeight="1" thickBot="1" x14ac:dyDescent="0.35">
      <c r="A74" s="609"/>
      <c r="B74" s="252"/>
      <c r="C74" s="603"/>
      <c r="D74" s="253"/>
      <c r="E74" s="612"/>
      <c r="F74" s="614"/>
      <c r="G74" s="614"/>
      <c r="H74" s="254"/>
      <c r="I74" s="254"/>
      <c r="J74" s="255"/>
      <c r="K74" s="252"/>
      <c r="L74" s="256"/>
      <c r="M74" s="267"/>
      <c r="N74" s="274"/>
      <c r="O74" s="274"/>
      <c r="P74" s="267"/>
      <c r="Q74" s="274"/>
      <c r="R74" s="274"/>
      <c r="S74" s="258">
        <f>AVERAGE(S72:S73)</f>
        <v>0.36</v>
      </c>
      <c r="T74" s="258">
        <f>AVERAGE(T72:T73)</f>
        <v>0.8</v>
      </c>
      <c r="U74" s="606"/>
      <c r="V74" s="606"/>
      <c r="W74" s="280"/>
      <c r="X74" s="256"/>
      <c r="Y74" s="275"/>
      <c r="Z74" s="256"/>
      <c r="AA74" s="256"/>
      <c r="AB74" s="256"/>
      <c r="AC74" s="276"/>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row>
    <row r="75" spans="1:93" s="227" customFormat="1" ht="30" hidden="1" customHeight="1" x14ac:dyDescent="0.3">
      <c r="A75" s="607">
        <f>'1. Identificación'!A44</f>
        <v>17</v>
      </c>
      <c r="B75" s="218"/>
      <c r="C75" s="601" t="str">
        <f>'1. Identificación'!D$44</f>
        <v>Gestión Jurídica y Contratación</v>
      </c>
      <c r="D75" s="219"/>
      <c r="E75" s="610" t="str">
        <f>'1. Identificación'!N44</f>
        <v>Posibilidad de pérdida Económica Por vencimiento de términos judiciales Debido a:
1. Falta de seguimiento y control al vencimiento de los términos judiciales.
2. Desconocimiento de la normatividad en procesos judiciales.
3. Falta de personal de apoyo a los procesos judiciales.</v>
      </c>
      <c r="F75" s="604">
        <f>'2. Prob. Impacto'!H27</f>
        <v>0.6</v>
      </c>
      <c r="G75" s="604">
        <f>'2. Prob. Impacto'!P27</f>
        <v>0.6</v>
      </c>
      <c r="H75" s="220">
        <v>1</v>
      </c>
      <c r="I75" s="220" t="s">
        <v>422</v>
      </c>
      <c r="J75" s="218" t="s">
        <v>444</v>
      </c>
      <c r="K75" s="218" t="s">
        <v>445</v>
      </c>
      <c r="L75" s="222" t="s">
        <v>7</v>
      </c>
      <c r="M75" s="263" t="s">
        <v>11</v>
      </c>
      <c r="N75" s="223">
        <f>+IF(M75='7. Formula'!$E$4,'7. Formula'!$F$4,IF(M75='7. Formula'!$E$5,'7. Formula'!$F$5,IF(M75='7. Formula'!$E$6,'7. Formula'!$F$6,"")))</f>
        <v>0.25</v>
      </c>
      <c r="O75" s="222" t="s">
        <v>109</v>
      </c>
      <c r="P75" s="222" t="s">
        <v>65</v>
      </c>
      <c r="Q75" s="223">
        <f>+IF(P75='7. Formula'!$H$4,'7. Formula'!$I$4,IF(P75='7. Formula'!$H$5,'7. Formula'!$I$5,""))</f>
        <v>0.15</v>
      </c>
      <c r="R75" s="224">
        <f t="shared" si="4"/>
        <v>0.4</v>
      </c>
      <c r="S75" s="224">
        <f>IF(O75='7. Formula'!$P$5,$F$49-(F$49*R75),F$49)</f>
        <v>0.36</v>
      </c>
      <c r="T75" s="224">
        <f>IF(O75='7. Formula'!$P$6,G$49-(G$49*R75),G$49)</f>
        <v>0.8</v>
      </c>
      <c r="U75" s="604">
        <f>+IF(S77="","",S77)</f>
        <v>0.36</v>
      </c>
      <c r="V75" s="604">
        <f>+IF(T77="","",T77)</f>
        <v>0.8</v>
      </c>
      <c r="W75" s="278" t="s">
        <v>528</v>
      </c>
      <c r="X75" s="222"/>
      <c r="Y75" s="268"/>
      <c r="Z75" s="222"/>
      <c r="AA75" s="222"/>
      <c r="AB75" s="222"/>
      <c r="AC75" s="26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row>
    <row r="76" spans="1:93" s="227" customFormat="1" ht="30" hidden="1" customHeight="1" x14ac:dyDescent="0.3">
      <c r="A76" s="608"/>
      <c r="B76" s="113"/>
      <c r="C76" s="602"/>
      <c r="D76" s="116"/>
      <c r="E76" s="611"/>
      <c r="F76" s="613"/>
      <c r="G76" s="613"/>
      <c r="H76" s="114">
        <v>2</v>
      </c>
      <c r="I76" s="114" t="s">
        <v>419</v>
      </c>
      <c r="J76" s="113" t="s">
        <v>446</v>
      </c>
      <c r="K76" s="113" t="s">
        <v>447</v>
      </c>
      <c r="L76" s="229" t="s">
        <v>7</v>
      </c>
      <c r="M76" s="264" t="s">
        <v>11</v>
      </c>
      <c r="N76" s="230">
        <f>+IF(M76='7. Formula'!$E$4,'7. Formula'!$F$4,IF(M76='7. Formula'!$E$5,'7. Formula'!$F$5,IF(M76='7. Formula'!$E$6,'7. Formula'!$F$6,"")))</f>
        <v>0.25</v>
      </c>
      <c r="O76" s="229" t="s">
        <v>109</v>
      </c>
      <c r="P76" s="229" t="s">
        <v>65</v>
      </c>
      <c r="Q76" s="230">
        <f>+IF(P76='7. Formula'!$H$4,'7. Formula'!$I$4,IF(P76='7. Formula'!$H$5,'7. Formula'!$I$5,""))</f>
        <v>0.15</v>
      </c>
      <c r="R76" s="231">
        <f t="shared" si="4"/>
        <v>0.4</v>
      </c>
      <c r="S76" s="231">
        <f>IF(O76='7. Formula'!$P$5,$F$49-(F$49*R76),F$49)</f>
        <v>0.36</v>
      </c>
      <c r="T76" s="231">
        <f>IF(O76='7. Formula'!$P$6,G$49-(G$49*R76),G$49)</f>
        <v>0.8</v>
      </c>
      <c r="U76" s="605"/>
      <c r="V76" s="605"/>
      <c r="W76" s="279" t="s">
        <v>398</v>
      </c>
      <c r="X76" s="229"/>
      <c r="Y76" s="270"/>
      <c r="Z76" s="229"/>
      <c r="AA76" s="229"/>
      <c r="AB76" s="229"/>
      <c r="AC76" s="271"/>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row>
    <row r="77" spans="1:93" s="227" customFormat="1" ht="30" hidden="1" customHeight="1" thickBot="1" x14ac:dyDescent="0.35">
      <c r="A77" s="609"/>
      <c r="B77" s="252"/>
      <c r="C77" s="603"/>
      <c r="D77" s="253"/>
      <c r="E77" s="612"/>
      <c r="F77" s="614"/>
      <c r="G77" s="614"/>
      <c r="H77" s="254"/>
      <c r="I77" s="254"/>
      <c r="J77" s="255"/>
      <c r="K77" s="252"/>
      <c r="L77" s="256"/>
      <c r="M77" s="267"/>
      <c r="N77" s="274"/>
      <c r="O77" s="274"/>
      <c r="P77" s="267"/>
      <c r="Q77" s="274"/>
      <c r="R77" s="274"/>
      <c r="S77" s="258">
        <f>AVERAGE(S75:S76)</f>
        <v>0.36</v>
      </c>
      <c r="T77" s="258">
        <f>AVERAGE(T75:T76)</f>
        <v>0.8</v>
      </c>
      <c r="U77" s="606"/>
      <c r="V77" s="606"/>
      <c r="W77" s="280"/>
      <c r="X77" s="256"/>
      <c r="Y77" s="275"/>
      <c r="Z77" s="256"/>
      <c r="AA77" s="256"/>
      <c r="AB77" s="256"/>
      <c r="AC77" s="276"/>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row>
    <row r="78" spans="1:93" s="227" customFormat="1" ht="58.5" customHeight="1" x14ac:dyDescent="0.3">
      <c r="A78" s="615">
        <f>'1. Identificación'!A45</f>
        <v>18</v>
      </c>
      <c r="B78" s="218"/>
      <c r="C78" s="601" t="str">
        <f>'1. Identificación'!D$45</f>
        <v>Gestión Financiera y Presupuestal</v>
      </c>
      <c r="D78" s="219"/>
      <c r="E78" s="610" t="str">
        <f>'1. Identificación'!N45</f>
        <v>Posibilidad de pérdida Económica y Reputacional Por realizar pago sin el cumplimiento de algún requisito establecido y requerido. Debido a:
1. No verificación del check list al momento del pago. 
2. Falta de manipulación y/o sustracción indebida de información, para beneficio propio o de un tercero.
3.  Manipulación inadecuada de información.</v>
      </c>
      <c r="F78" s="604">
        <f>'2. Prob. Impacto'!H28</f>
        <v>0.6</v>
      </c>
      <c r="G78" s="604">
        <f>'2. Prob. Impacto'!P28</f>
        <v>0.6</v>
      </c>
      <c r="H78" s="220">
        <v>1</v>
      </c>
      <c r="I78" s="220" t="s">
        <v>420</v>
      </c>
      <c r="J78" s="221" t="s">
        <v>456</v>
      </c>
      <c r="K78" s="218" t="s">
        <v>439</v>
      </c>
      <c r="L78" s="222" t="s">
        <v>7</v>
      </c>
      <c r="M78" s="263" t="s">
        <v>11</v>
      </c>
      <c r="N78" s="223">
        <f>+IF(M78='7. Formula'!$E$4,'7. Formula'!$F$4,IF(M78='7. Formula'!$E$5,'7. Formula'!$F$5,IF(M78='7. Formula'!$E$6,'7. Formula'!$F$6,"")))</f>
        <v>0.25</v>
      </c>
      <c r="O78" s="222" t="s">
        <v>109</v>
      </c>
      <c r="P78" s="222" t="s">
        <v>65</v>
      </c>
      <c r="Q78" s="223">
        <f>+IF(P78='7. Formula'!$H$4,'7. Formula'!$I$4,IF(P78='7. Formula'!$H$5,'7. Formula'!$I$5,""))</f>
        <v>0.15</v>
      </c>
      <c r="R78" s="224">
        <f t="shared" si="4"/>
        <v>0.4</v>
      </c>
      <c r="S78" s="224">
        <f>IF(O78='7. Formula'!$P$5,$F$49-(F$49*R78),F$49)</f>
        <v>0.36</v>
      </c>
      <c r="T78" s="224">
        <f>IF(O78='7. Formula'!$P$6,G$49-(G$49*R78),G$49)</f>
        <v>0.8</v>
      </c>
      <c r="U78" s="604">
        <f>+IF(S79="","",S79)</f>
        <v>0.36</v>
      </c>
      <c r="V78" s="604">
        <f>+IF(T79="","",T79)</f>
        <v>0.8</v>
      </c>
      <c r="W78" s="278" t="s">
        <v>398</v>
      </c>
      <c r="X78" s="222"/>
      <c r="Y78" s="268"/>
      <c r="Z78" s="222"/>
      <c r="AA78" s="222"/>
      <c r="AB78" s="222"/>
      <c r="AC78" s="26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row>
    <row r="79" spans="1:93" s="227" customFormat="1" ht="51.75" customHeight="1" thickBot="1" x14ac:dyDescent="0.35">
      <c r="A79" s="616"/>
      <c r="B79" s="252"/>
      <c r="C79" s="603"/>
      <c r="D79" s="253"/>
      <c r="E79" s="612"/>
      <c r="F79" s="614"/>
      <c r="G79" s="614"/>
      <c r="H79" s="254"/>
      <c r="I79" s="254"/>
      <c r="J79" s="255"/>
      <c r="K79" s="252"/>
      <c r="L79" s="256"/>
      <c r="M79" s="267"/>
      <c r="N79" s="257" t="str">
        <f>+IF(M79='7. Formula'!$E$4,'7. Formula'!$F$4,IF(M79='7. Formula'!$E$5,'7. Formula'!$F$5,IF(M79='7. Formula'!$E$6,'7. Formula'!$F$6,"")))</f>
        <v/>
      </c>
      <c r="O79" s="256" t="str">
        <f>+IF(OR(M79='7. Formula'!$O$4,M79='7. Formula'!$O$5),'7. Formula'!$P$5,IF(M79='7. Formula'!$O$6,'7. Formula'!$P$6,""))</f>
        <v/>
      </c>
      <c r="P79" s="256"/>
      <c r="Q79" s="257" t="str">
        <f>+IF(P79='7. Formula'!$H$4,'7. Formula'!$I$4,IF(P79='7. Formula'!$H$5,'7. Formula'!$I$5,""))</f>
        <v/>
      </c>
      <c r="R79" s="257" t="str">
        <f>+IF(Q79='7. Formula'!$H$4,'7. Formula'!$I$4,IF(Q79='7. Formula'!$H$5,'7. Formula'!$I$5,""))</f>
        <v/>
      </c>
      <c r="S79" s="258">
        <f>AVERAGE(S78:S78)</f>
        <v>0.36</v>
      </c>
      <c r="T79" s="258">
        <f>AVERAGE(T78:T78)</f>
        <v>0.8</v>
      </c>
      <c r="U79" s="606"/>
      <c r="V79" s="606"/>
      <c r="W79" s="280"/>
      <c r="X79" s="256"/>
      <c r="Y79" s="275"/>
      <c r="Z79" s="256"/>
      <c r="AA79" s="256"/>
      <c r="AB79" s="256"/>
      <c r="AC79" s="276"/>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row>
    <row r="80" spans="1:93" s="227" customFormat="1" ht="30" hidden="1" customHeight="1" x14ac:dyDescent="0.3">
      <c r="A80" s="607">
        <f>'1. Identificación'!A46</f>
        <v>19</v>
      </c>
      <c r="B80" s="218"/>
      <c r="C80" s="601" t="str">
        <f>'1. Identificación'!D$46</f>
        <v>Gestión Financiera y Presupuestal</v>
      </c>
      <c r="D80" s="219"/>
      <c r="E80" s="610" t="str">
        <f>'1. Identificación'!N46</f>
        <v>Posibilidad de pérdida Económica y Reputacional Por la utilización de los bienes muebles e inmuebles en actividades que no se relacionan con la misión de la entidad Debido a:
1. Desactualización del inventario de bienes muebles e inmuebles
2. Falta de administración de los bienes de la empresa 
3.  Manipulación inadecuada de información.</v>
      </c>
      <c r="F80" s="604">
        <f>'2. Prob. Impacto'!H29</f>
        <v>0.6</v>
      </c>
      <c r="G80" s="604">
        <f>'2. Prob. Impacto'!P29</f>
        <v>0.8</v>
      </c>
      <c r="H80" s="220">
        <v>1</v>
      </c>
      <c r="I80" s="220" t="s">
        <v>422</v>
      </c>
      <c r="J80" s="221" t="s">
        <v>453</v>
      </c>
      <c r="K80" s="218" t="s">
        <v>455</v>
      </c>
      <c r="L80" s="222" t="s">
        <v>7</v>
      </c>
      <c r="M80" s="263" t="s">
        <v>11</v>
      </c>
      <c r="N80" s="223">
        <f>+IF(M80='7. Formula'!$E$4,'7. Formula'!$F$4,IF(M80='7. Formula'!$E$5,'7. Formula'!$F$5,IF(M80='7. Formula'!$E$6,'7. Formula'!$F$6,"")))</f>
        <v>0.25</v>
      </c>
      <c r="O80" s="222" t="s">
        <v>109</v>
      </c>
      <c r="P80" s="222" t="s">
        <v>65</v>
      </c>
      <c r="Q80" s="223">
        <f>+IF(P80='7. Formula'!$H$4,'7. Formula'!$I$4,IF(P80='7. Formula'!$H$5,'7. Formula'!$I$5,""))</f>
        <v>0.15</v>
      </c>
      <c r="R80" s="224">
        <f t="shared" si="4"/>
        <v>0.4</v>
      </c>
      <c r="S80" s="224">
        <f>IF(O80='7. Formula'!$P$5,$F$49-(F$49*R80),F$49)</f>
        <v>0.36</v>
      </c>
      <c r="T80" s="224">
        <f>IF(O80='7. Formula'!$P$6,G$49-(G$49*R80),G$49)</f>
        <v>0.8</v>
      </c>
      <c r="U80" s="604">
        <f>+IF(S83="","",S83)</f>
        <v>0.36000000000000004</v>
      </c>
      <c r="V80" s="604">
        <f>+IF(T83="","",T83)</f>
        <v>0.80000000000000016</v>
      </c>
      <c r="W80" s="278" t="s">
        <v>528</v>
      </c>
      <c r="X80" s="222"/>
      <c r="Y80" s="268"/>
      <c r="Z80" s="222"/>
      <c r="AA80" s="222"/>
      <c r="AB80" s="222"/>
      <c r="AC80" s="269"/>
    </row>
    <row r="81" spans="1:29" s="227" customFormat="1" ht="30" hidden="1" customHeight="1" x14ac:dyDescent="0.3">
      <c r="A81" s="608"/>
      <c r="B81" s="113"/>
      <c r="C81" s="602"/>
      <c r="D81" s="116"/>
      <c r="E81" s="611"/>
      <c r="F81" s="613"/>
      <c r="G81" s="613"/>
      <c r="H81" s="114">
        <v>2</v>
      </c>
      <c r="I81" s="114" t="s">
        <v>420</v>
      </c>
      <c r="J81" s="228" t="s">
        <v>454</v>
      </c>
      <c r="K81" s="113" t="s">
        <v>397</v>
      </c>
      <c r="L81" s="229" t="s">
        <v>7</v>
      </c>
      <c r="M81" s="264" t="s">
        <v>11</v>
      </c>
      <c r="N81" s="230">
        <f>+IF(M81='7. Formula'!$E$4,'7. Formula'!$F$4,IF(M81='7. Formula'!$E$5,'7. Formula'!$F$5,IF(M81='7. Formula'!$E$6,'7. Formula'!$F$6,"")))</f>
        <v>0.25</v>
      </c>
      <c r="O81" s="229" t="s">
        <v>109</v>
      </c>
      <c r="P81" s="229" t="s">
        <v>65</v>
      </c>
      <c r="Q81" s="230">
        <f>+IF(P81='7. Formula'!$H$4,'7. Formula'!$I$4,IF(P81='7. Formula'!$H$5,'7. Formula'!$I$5,""))</f>
        <v>0.15</v>
      </c>
      <c r="R81" s="231">
        <f t="shared" si="4"/>
        <v>0.4</v>
      </c>
      <c r="S81" s="231">
        <f>IF(O81='7. Formula'!$P$5,$F$49-(F$49*R81),F$49)</f>
        <v>0.36</v>
      </c>
      <c r="T81" s="231">
        <f>IF(O81='7. Formula'!$P$6,G$49-(G$49*R81),G$49)</f>
        <v>0.8</v>
      </c>
      <c r="U81" s="605"/>
      <c r="V81" s="605"/>
      <c r="W81" s="279" t="s">
        <v>528</v>
      </c>
      <c r="X81" s="229"/>
      <c r="Y81" s="270"/>
      <c r="Z81" s="229"/>
      <c r="AA81" s="229"/>
      <c r="AB81" s="229"/>
      <c r="AC81" s="271"/>
    </row>
    <row r="82" spans="1:29" s="227" customFormat="1" ht="30" hidden="1" customHeight="1" x14ac:dyDescent="0.3">
      <c r="A82" s="608"/>
      <c r="B82" s="113"/>
      <c r="C82" s="602"/>
      <c r="D82" s="116"/>
      <c r="E82" s="611"/>
      <c r="F82" s="613"/>
      <c r="G82" s="613"/>
      <c r="H82" s="114">
        <v>3</v>
      </c>
      <c r="I82" s="114" t="s">
        <v>420</v>
      </c>
      <c r="J82" s="228" t="s">
        <v>456</v>
      </c>
      <c r="K82" s="113" t="s">
        <v>439</v>
      </c>
      <c r="L82" s="229" t="s">
        <v>7</v>
      </c>
      <c r="M82" s="264" t="s">
        <v>11</v>
      </c>
      <c r="N82" s="293">
        <f>+IF(M82='7. Formula'!$E$4,'7. Formula'!$F$4,IF(M82='7. Formula'!$E$5,'7. Formula'!$F$5,IF(M82='7. Formula'!$E$6,'7. Formula'!$F$6,"")))</f>
        <v>0.25</v>
      </c>
      <c r="O82" s="229" t="s">
        <v>109</v>
      </c>
      <c r="P82" s="229" t="s">
        <v>65</v>
      </c>
      <c r="Q82" s="230">
        <f>+IF(P82='7. Formula'!$H$4,'7. Formula'!$I$4,IF(P82='7. Formula'!$H$5,'7. Formula'!$I$5,""))</f>
        <v>0.15</v>
      </c>
      <c r="R82" s="231">
        <f t="shared" si="4"/>
        <v>0.4</v>
      </c>
      <c r="S82" s="231">
        <f>IF(O82='7. Formula'!$P$5,$F$49-(F$49*R82),F$49)</f>
        <v>0.36</v>
      </c>
      <c r="T82" s="231">
        <f>IF(O82='7. Formula'!$P$6,G$49-(G$49*R82),G$49)</f>
        <v>0.8</v>
      </c>
      <c r="U82" s="605"/>
      <c r="V82" s="605"/>
      <c r="W82" s="279" t="s">
        <v>398</v>
      </c>
      <c r="X82" s="229"/>
      <c r="Y82" s="270"/>
      <c r="Z82" s="229"/>
      <c r="AA82" s="229"/>
      <c r="AB82" s="229"/>
      <c r="AC82" s="271"/>
    </row>
    <row r="83" spans="1:29" s="227" customFormat="1" ht="30" hidden="1" customHeight="1" thickBot="1" x14ac:dyDescent="0.35">
      <c r="A83" s="609"/>
      <c r="B83" s="252"/>
      <c r="C83" s="603"/>
      <c r="D83" s="253"/>
      <c r="E83" s="612"/>
      <c r="F83" s="614"/>
      <c r="G83" s="614"/>
      <c r="H83" s="254"/>
      <c r="I83" s="254"/>
      <c r="J83" s="255"/>
      <c r="K83" s="252"/>
      <c r="L83" s="256"/>
      <c r="M83" s="267"/>
      <c r="N83" s="294" t="str">
        <f>+IF(M83='7. Formula'!$E$4,'7. Formula'!$F$4,IF(M83='7. Formula'!$E$5,'7. Formula'!$F$5,IF(M83='7. Formula'!$E$6,'7. Formula'!$F$6,"")))</f>
        <v/>
      </c>
      <c r="O83" s="256" t="str">
        <f>+IF(OR(M83='7. Formula'!$O$4,M83='7. Formula'!$O$5),'7. Formula'!$P$5,IF(M83='7. Formula'!$O$6,'7. Formula'!$P$6,""))</f>
        <v/>
      </c>
      <c r="P83" s="256"/>
      <c r="Q83" s="257" t="str">
        <f>+IF(P83='7. Formula'!$H$4,'7. Formula'!$I$4,IF(P83='7. Formula'!$H$5,'7. Formula'!$I$5,""))</f>
        <v/>
      </c>
      <c r="R83" s="257" t="str">
        <f>+IF(Q83='7. Formula'!$H$4,'7. Formula'!$I$4,IF(Q83='7. Formula'!$H$5,'7. Formula'!$I$5,""))</f>
        <v/>
      </c>
      <c r="S83" s="258">
        <f>AVERAGE(S80:S82)</f>
        <v>0.36000000000000004</v>
      </c>
      <c r="T83" s="258">
        <f>AVERAGE(T80:T82)</f>
        <v>0.80000000000000016</v>
      </c>
      <c r="U83" s="606"/>
      <c r="V83" s="606"/>
      <c r="W83" s="280"/>
      <c r="X83" s="256"/>
      <c r="Y83" s="275"/>
      <c r="Z83" s="256"/>
      <c r="AA83" s="256"/>
      <c r="AB83" s="256"/>
      <c r="AC83" s="276"/>
    </row>
    <row r="84" spans="1:29" s="227" customFormat="1" ht="42" hidden="1" customHeight="1" x14ac:dyDescent="0.3">
      <c r="A84" s="607">
        <f>'1. Identificación'!A47</f>
        <v>20</v>
      </c>
      <c r="B84" s="218"/>
      <c r="C84" s="601" t="str">
        <f>'1. Identificación'!D$47</f>
        <v>Talento Humano</v>
      </c>
      <c r="D84" s="219"/>
      <c r="E84" s="610" t="str">
        <f>'1. Identificación'!N47</f>
        <v>Posibilidad de pérdida Reputacional Por desactualización de la información de los servidores públicos en el SIGEP II Debido a:
1. Incumplimiento normatividad
2. Desorden administrativo
3. Manipulación inadecuada de información.
4. Falta de compromiso por parte de los funcionarios públicos.</v>
      </c>
      <c r="F84" s="604">
        <f>'2. Prob. Impacto'!H30</f>
        <v>0.6</v>
      </c>
      <c r="G84" s="604">
        <f>'2. Prob. Impacto'!P30</f>
        <v>0.8</v>
      </c>
      <c r="H84" s="220">
        <v>1</v>
      </c>
      <c r="I84" s="220" t="s">
        <v>421</v>
      </c>
      <c r="J84" s="221" t="s">
        <v>534</v>
      </c>
      <c r="K84" s="221" t="s">
        <v>457</v>
      </c>
      <c r="L84" s="222" t="s">
        <v>7</v>
      </c>
      <c r="M84" s="263" t="s">
        <v>11</v>
      </c>
      <c r="N84" s="295">
        <f>+IF(M84='7. Formula'!$E$4,'7. Formula'!$F$4,IF(M84='7. Formula'!$E$5,'7. Formula'!$F$5,IF(M84='7. Formula'!$E$6,'7. Formula'!$F$6,"")))</f>
        <v>0.25</v>
      </c>
      <c r="O84" s="222" t="s">
        <v>109</v>
      </c>
      <c r="P84" s="222" t="s">
        <v>65</v>
      </c>
      <c r="Q84" s="223">
        <f>+IF(P84='7. Formula'!$H$4,'7. Formula'!$I$4,IF(P84='7. Formula'!$H$5,'7. Formula'!$I$5,""))</f>
        <v>0.15</v>
      </c>
      <c r="R84" s="224">
        <f t="shared" si="4"/>
        <v>0.4</v>
      </c>
      <c r="S84" s="224">
        <f>IF(O84='7. Formula'!$P$5,$F$49-(F$49*R84),F$49)</f>
        <v>0.36</v>
      </c>
      <c r="T84" s="224">
        <f>IF(O84='7. Formula'!$P$6,G$49-(G$49*R84),G$49)</f>
        <v>0.8</v>
      </c>
      <c r="U84" s="604">
        <f>+IF(S86="","",S86)</f>
        <v>0.36</v>
      </c>
      <c r="V84" s="604">
        <f>+IF(T86="","",T86)</f>
        <v>0.8</v>
      </c>
      <c r="W84" s="278" t="s">
        <v>398</v>
      </c>
      <c r="X84" s="222"/>
      <c r="Y84" s="268"/>
      <c r="Z84" s="222"/>
      <c r="AA84" s="222"/>
      <c r="AB84" s="222"/>
      <c r="AC84" s="269"/>
    </row>
    <row r="85" spans="1:29" s="227" customFormat="1" ht="45" hidden="1" customHeight="1" x14ac:dyDescent="0.3">
      <c r="A85" s="608"/>
      <c r="B85" s="113"/>
      <c r="C85" s="602"/>
      <c r="D85" s="116"/>
      <c r="E85" s="611"/>
      <c r="F85" s="613"/>
      <c r="G85" s="613"/>
      <c r="H85" s="114">
        <v>2</v>
      </c>
      <c r="I85" s="114" t="s">
        <v>421</v>
      </c>
      <c r="J85" s="228" t="s">
        <v>535</v>
      </c>
      <c r="K85" s="228" t="s">
        <v>536</v>
      </c>
      <c r="L85" s="229" t="s">
        <v>7</v>
      </c>
      <c r="M85" s="264" t="s">
        <v>11</v>
      </c>
      <c r="N85" s="293">
        <f>+IF(M85='7. Formula'!$E$4,'7. Formula'!$F$4,IF(M85='7. Formula'!$E$5,'7. Formula'!$F$5,IF(M85='7. Formula'!$E$6,'7. Formula'!$F$6,"")))</f>
        <v>0.25</v>
      </c>
      <c r="O85" s="229" t="s">
        <v>109</v>
      </c>
      <c r="P85" s="229" t="s">
        <v>65</v>
      </c>
      <c r="Q85" s="230">
        <f>+IF(P85='7. Formula'!$H$4,'7. Formula'!$I$4,IF(P85='7. Formula'!$H$5,'7. Formula'!$I$5,""))</f>
        <v>0.15</v>
      </c>
      <c r="R85" s="231">
        <f t="shared" si="4"/>
        <v>0.4</v>
      </c>
      <c r="S85" s="231">
        <f>IF(O85='7. Formula'!$P$5,$F$49-(F$49*R85),F$49)</f>
        <v>0.36</v>
      </c>
      <c r="T85" s="231">
        <f>IF(O85='7. Formula'!$P$6,G$49-(G$49*R85),G$49)</f>
        <v>0.8</v>
      </c>
      <c r="U85" s="605"/>
      <c r="V85" s="605"/>
      <c r="W85" s="279" t="s">
        <v>398</v>
      </c>
      <c r="X85" s="229"/>
      <c r="Y85" s="270"/>
      <c r="Z85" s="229"/>
      <c r="AA85" s="229"/>
      <c r="AB85" s="229"/>
      <c r="AC85" s="271"/>
    </row>
    <row r="86" spans="1:29" s="227" customFormat="1" ht="30" hidden="1" customHeight="1" thickBot="1" x14ac:dyDescent="0.35">
      <c r="A86" s="609"/>
      <c r="B86" s="252"/>
      <c r="C86" s="603"/>
      <c r="D86" s="253"/>
      <c r="E86" s="612"/>
      <c r="F86" s="614"/>
      <c r="G86" s="614"/>
      <c r="H86" s="254"/>
      <c r="I86" s="254"/>
      <c r="J86" s="255"/>
      <c r="K86" s="255"/>
      <c r="L86" s="256"/>
      <c r="M86" s="267"/>
      <c r="N86" s="280"/>
      <c r="O86" s="280"/>
      <c r="P86" s="267"/>
      <c r="Q86" s="280"/>
      <c r="R86" s="274"/>
      <c r="S86" s="258">
        <f>AVERAGE(S84:S85)</f>
        <v>0.36</v>
      </c>
      <c r="T86" s="258">
        <f>AVERAGE(T84:T85)</f>
        <v>0.8</v>
      </c>
      <c r="U86" s="606"/>
      <c r="V86" s="606"/>
      <c r="W86" s="280"/>
      <c r="X86" s="256"/>
      <c r="Y86" s="275"/>
      <c r="Z86" s="256"/>
      <c r="AA86" s="256"/>
      <c r="AB86" s="256"/>
      <c r="AC86" s="276"/>
    </row>
    <row r="87" spans="1:29" s="227" customFormat="1" ht="30" hidden="1" customHeight="1" x14ac:dyDescent="0.3">
      <c r="A87" s="607">
        <f>'1. Identificación'!A48</f>
        <v>21</v>
      </c>
      <c r="B87" s="218"/>
      <c r="C87" s="601" t="str">
        <f>'1. Identificación'!D$48</f>
        <v>Talento Humano</v>
      </c>
      <c r="D87" s="219"/>
      <c r="E87" s="610" t="str">
        <f>'1. Identificación'!N48</f>
        <v xml:space="preserve">Posibilidad de pérdida Reputacional Por extemporaneidad en la ejecución de los programas establecidos en el Manual de Seguridad y Salud en el Trabajo Debido a:
1. Incumplimiento normatividad
2. Desconocimiento de normatividad.
3. Falta de seguimiento en la ejecución de programas.
4. Ausencia de un personal de planta y/o de apoyo que garantice la continuidad del mismo.  </v>
      </c>
      <c r="F87" s="604">
        <f>'2. Prob. Impacto'!H31</f>
        <v>0.6</v>
      </c>
      <c r="G87" s="604">
        <f>'2. Prob. Impacto'!P31</f>
        <v>0.6</v>
      </c>
      <c r="H87" s="220">
        <v>1</v>
      </c>
      <c r="I87" s="220" t="s">
        <v>420</v>
      </c>
      <c r="J87" s="221" t="s">
        <v>460</v>
      </c>
      <c r="K87" s="221" t="s">
        <v>447</v>
      </c>
      <c r="L87" s="222" t="s">
        <v>7</v>
      </c>
      <c r="M87" s="263" t="s">
        <v>11</v>
      </c>
      <c r="N87" s="295">
        <f>+IF(M87='7. Formula'!$E$4,'7. Formula'!$F$4,IF(M87='7. Formula'!$E$5,'7. Formula'!$F$5,IF(M87='7. Formula'!$E$6,'7. Formula'!$F$6,"")))</f>
        <v>0.25</v>
      </c>
      <c r="O87" s="222" t="s">
        <v>109</v>
      </c>
      <c r="P87" s="222" t="s">
        <v>65</v>
      </c>
      <c r="Q87" s="223">
        <f>+IF(P87='7. Formula'!$H$4,'7. Formula'!$I$4,IF(P87='7. Formula'!$H$5,'7. Formula'!$I$5,""))</f>
        <v>0.15</v>
      </c>
      <c r="R87" s="224">
        <f t="shared" si="4"/>
        <v>0.4</v>
      </c>
      <c r="S87" s="224">
        <f>IF(O87='7. Formula'!$P$5,$F$49-(F$49*R87),F$49)</f>
        <v>0.36</v>
      </c>
      <c r="T87" s="224">
        <f>IF(O87='7. Formula'!$P$6,G$49-(G$49*R87),G$49)</f>
        <v>0.8</v>
      </c>
      <c r="U87" s="604">
        <f>+IF(S90="","",S90)</f>
        <v>0.36000000000000004</v>
      </c>
      <c r="V87" s="604">
        <f>+IF(T90="","",T90)</f>
        <v>0.80000000000000016</v>
      </c>
      <c r="W87" s="278" t="s">
        <v>398</v>
      </c>
      <c r="X87" s="222"/>
      <c r="Y87" s="268"/>
      <c r="Z87" s="222"/>
      <c r="AA87" s="222"/>
      <c r="AB87" s="222"/>
      <c r="AC87" s="269"/>
    </row>
    <row r="88" spans="1:29" s="227" customFormat="1" ht="30" hidden="1" customHeight="1" x14ac:dyDescent="0.3">
      <c r="A88" s="608"/>
      <c r="B88" s="113"/>
      <c r="C88" s="602"/>
      <c r="D88" s="116"/>
      <c r="E88" s="611"/>
      <c r="F88" s="613"/>
      <c r="G88" s="613"/>
      <c r="H88" s="114">
        <v>2</v>
      </c>
      <c r="I88" s="114" t="s">
        <v>420</v>
      </c>
      <c r="J88" s="228" t="s">
        <v>458</v>
      </c>
      <c r="K88" s="228" t="s">
        <v>459</v>
      </c>
      <c r="L88" s="229" t="s">
        <v>7</v>
      </c>
      <c r="M88" s="264" t="s">
        <v>11</v>
      </c>
      <c r="N88" s="293">
        <f>+IF(M88='7. Formula'!$E$4,'7. Formula'!$F$4,IF(M88='7. Formula'!$E$5,'7. Formula'!$F$5,IF(M88='7. Formula'!$E$6,'7. Formula'!$F$6,"")))</f>
        <v>0.25</v>
      </c>
      <c r="O88" s="229" t="s">
        <v>109</v>
      </c>
      <c r="P88" s="229" t="s">
        <v>65</v>
      </c>
      <c r="Q88" s="230">
        <f>+IF(P88='7. Formula'!$H$4,'7. Formula'!$I$4,IF(P88='7. Formula'!$H$5,'7. Formula'!$I$5,""))</f>
        <v>0.15</v>
      </c>
      <c r="R88" s="231">
        <f t="shared" si="4"/>
        <v>0.4</v>
      </c>
      <c r="S88" s="231">
        <f>IF(O88='7. Formula'!$P$5,$F$49-(F$49*R88),F$49)</f>
        <v>0.36</v>
      </c>
      <c r="T88" s="231">
        <f>IF(O88='7. Formula'!$P$6,G$49-(G$49*R88),G$49)</f>
        <v>0.8</v>
      </c>
      <c r="U88" s="605"/>
      <c r="V88" s="605"/>
      <c r="W88" s="279" t="s">
        <v>398</v>
      </c>
      <c r="X88" s="229"/>
      <c r="Y88" s="270"/>
      <c r="Z88" s="229"/>
      <c r="AA88" s="229"/>
      <c r="AB88" s="229"/>
      <c r="AC88" s="271"/>
    </row>
    <row r="89" spans="1:29" s="227" customFormat="1" ht="30" hidden="1" customHeight="1" x14ac:dyDescent="0.3">
      <c r="A89" s="608"/>
      <c r="B89" s="113"/>
      <c r="C89" s="602"/>
      <c r="D89" s="116"/>
      <c r="E89" s="611"/>
      <c r="F89" s="613"/>
      <c r="G89" s="613"/>
      <c r="H89" s="114">
        <v>3</v>
      </c>
      <c r="I89" s="114" t="s">
        <v>420</v>
      </c>
      <c r="J89" s="228" t="s">
        <v>461</v>
      </c>
      <c r="K89" s="228" t="s">
        <v>462</v>
      </c>
      <c r="L89" s="229" t="s">
        <v>7</v>
      </c>
      <c r="M89" s="264" t="s">
        <v>11</v>
      </c>
      <c r="N89" s="293">
        <f>+IF(M89='7. Formula'!$E$4,'7. Formula'!$F$4,IF(M89='7. Formula'!$E$5,'7. Formula'!$F$5,IF(M89='7. Formula'!$E$6,'7. Formula'!$F$6,"")))</f>
        <v>0.25</v>
      </c>
      <c r="O89" s="229" t="s">
        <v>109</v>
      </c>
      <c r="P89" s="229" t="s">
        <v>65</v>
      </c>
      <c r="Q89" s="230">
        <f>+IF(P89='7. Formula'!$H$4,'7. Formula'!$I$4,IF(P89='7. Formula'!$H$5,'7. Formula'!$I$5,""))</f>
        <v>0.15</v>
      </c>
      <c r="R89" s="231">
        <f t="shared" si="4"/>
        <v>0.4</v>
      </c>
      <c r="S89" s="231">
        <f>IF(O89='7. Formula'!$P$5,$F$49-(F$49*R89),F$49)</f>
        <v>0.36</v>
      </c>
      <c r="T89" s="231">
        <f>IF(O89='7. Formula'!$P$6,G$49-(G$49*R89),G$49)</f>
        <v>0.8</v>
      </c>
      <c r="U89" s="605"/>
      <c r="V89" s="605"/>
      <c r="W89" s="279" t="s">
        <v>398</v>
      </c>
      <c r="X89" s="229"/>
      <c r="Y89" s="270"/>
      <c r="Z89" s="229"/>
      <c r="AA89" s="229"/>
      <c r="AB89" s="229"/>
      <c r="AC89" s="271"/>
    </row>
    <row r="90" spans="1:29" s="227" customFormat="1" ht="33" hidden="1" customHeight="1" thickBot="1" x14ac:dyDescent="0.35">
      <c r="A90" s="609"/>
      <c r="B90" s="252"/>
      <c r="C90" s="603"/>
      <c r="D90" s="253"/>
      <c r="E90" s="612"/>
      <c r="F90" s="614"/>
      <c r="G90" s="614"/>
      <c r="H90" s="254"/>
      <c r="I90" s="254"/>
      <c r="J90" s="255"/>
      <c r="K90" s="255"/>
      <c r="L90" s="256"/>
      <c r="M90" s="267"/>
      <c r="N90" s="280"/>
      <c r="O90" s="280"/>
      <c r="P90" s="267"/>
      <c r="Q90" s="274"/>
      <c r="R90" s="274"/>
      <c r="S90" s="258">
        <f>AVERAGE(S87:S89)</f>
        <v>0.36000000000000004</v>
      </c>
      <c r="T90" s="258">
        <f>AVERAGE(T87:T89)</f>
        <v>0.80000000000000016</v>
      </c>
      <c r="U90" s="606"/>
      <c r="V90" s="606"/>
      <c r="W90" s="280"/>
      <c r="X90" s="256"/>
      <c r="Y90" s="275"/>
      <c r="Z90" s="256"/>
      <c r="AA90" s="256"/>
      <c r="AB90" s="256"/>
      <c r="AC90" s="276"/>
    </row>
    <row r="91" spans="1:29" s="227" customFormat="1" ht="30" hidden="1" customHeight="1" x14ac:dyDescent="0.3">
      <c r="A91" s="607">
        <f>'1. Identificación'!A49</f>
        <v>22</v>
      </c>
      <c r="B91" s="218"/>
      <c r="C91" s="601" t="str">
        <f>'1. Identificación'!D$49</f>
        <v>Talento Humano</v>
      </c>
      <c r="D91" s="219"/>
      <c r="E91" s="610" t="str">
        <f>'1. Identificación'!N49</f>
        <v xml:space="preserve">Posibilidad de pérdida Económica y Reputacional Por incumplimiento de políticas, objetivos y metas del proceso 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v>
      </c>
      <c r="F91" s="604">
        <f>'2. Prob. Impacto'!H32</f>
        <v>0.6</v>
      </c>
      <c r="G91" s="604">
        <f>'2. Prob. Impacto'!P32</f>
        <v>0.8</v>
      </c>
      <c r="H91" s="220">
        <v>1</v>
      </c>
      <c r="I91" s="220" t="s">
        <v>419</v>
      </c>
      <c r="J91" s="221" t="s">
        <v>466</v>
      </c>
      <c r="K91" s="221" t="s">
        <v>467</v>
      </c>
      <c r="L91" s="222" t="s">
        <v>7</v>
      </c>
      <c r="M91" s="263" t="s">
        <v>11</v>
      </c>
      <c r="N91" s="295">
        <f>+IF(M91='7. Formula'!$E$4,'7. Formula'!$F$4,IF(M91='7. Formula'!$E$5,'7. Formula'!$F$5,IF(M91='7. Formula'!$E$6,'7. Formula'!$F$6,"")))</f>
        <v>0.25</v>
      </c>
      <c r="O91" s="222" t="s">
        <v>109</v>
      </c>
      <c r="P91" s="222" t="s">
        <v>65</v>
      </c>
      <c r="Q91" s="223">
        <f>+IF(P91='7. Formula'!$H$4,'7. Formula'!$I$4,IF(P91='7. Formula'!$H$5,'7. Formula'!$I$5,""))</f>
        <v>0.15</v>
      </c>
      <c r="R91" s="224">
        <f t="shared" ref="R91:R93" si="5">+IFERROR(Q91+N91,"")</f>
        <v>0.4</v>
      </c>
      <c r="S91" s="224">
        <f>IF(O91='7. Formula'!$P$5,$F$49-(F$49*R91),F$49)</f>
        <v>0.36</v>
      </c>
      <c r="T91" s="224">
        <f>IF(O91='7. Formula'!$P$6,G$49-(G$49*R91),G$49)</f>
        <v>0.8</v>
      </c>
      <c r="U91" s="604">
        <f>+IF(S94="","",S94)</f>
        <v>0.36000000000000004</v>
      </c>
      <c r="V91" s="604">
        <f>+IF(T94="","",T94)</f>
        <v>0.80000000000000016</v>
      </c>
      <c r="W91" s="278" t="s">
        <v>398</v>
      </c>
      <c r="X91" s="222"/>
      <c r="Y91" s="268"/>
      <c r="Z91" s="222"/>
      <c r="AA91" s="222"/>
      <c r="AB91" s="222"/>
      <c r="AC91" s="269"/>
    </row>
    <row r="92" spans="1:29" s="227" customFormat="1" ht="46.5" hidden="1" customHeight="1" x14ac:dyDescent="0.3">
      <c r="A92" s="608"/>
      <c r="B92" s="113"/>
      <c r="C92" s="602"/>
      <c r="D92" s="116"/>
      <c r="E92" s="611"/>
      <c r="F92" s="613"/>
      <c r="G92" s="613"/>
      <c r="H92" s="114">
        <v>2</v>
      </c>
      <c r="I92" s="114" t="s">
        <v>422</v>
      </c>
      <c r="J92" s="228" t="s">
        <v>464</v>
      </c>
      <c r="K92" s="228" t="s">
        <v>465</v>
      </c>
      <c r="L92" s="229" t="s">
        <v>7</v>
      </c>
      <c r="M92" s="264" t="s">
        <v>11</v>
      </c>
      <c r="N92" s="293">
        <f>+IF(M92='7. Formula'!$E$4,'7. Formula'!$F$4,IF(M92='7. Formula'!$E$5,'7. Formula'!$F$5,IF(M92='7. Formula'!$E$6,'7. Formula'!$F$6,"")))</f>
        <v>0.25</v>
      </c>
      <c r="O92" s="229" t="s">
        <v>109</v>
      </c>
      <c r="P92" s="229" t="s">
        <v>65</v>
      </c>
      <c r="Q92" s="230">
        <f>+IF(P92='7. Formula'!$H$4,'7. Formula'!$I$4,IF(P92='7. Formula'!$H$5,'7. Formula'!$I$5,""))</f>
        <v>0.15</v>
      </c>
      <c r="R92" s="231">
        <f t="shared" si="5"/>
        <v>0.4</v>
      </c>
      <c r="S92" s="231">
        <f>IF(O92='7. Formula'!$P$5,$F$49-(F$49*R92),F$49)</f>
        <v>0.36</v>
      </c>
      <c r="T92" s="231">
        <f>IF(O92='7. Formula'!$P$6,G$49-(G$49*R92),G$49)</f>
        <v>0.8</v>
      </c>
      <c r="U92" s="605"/>
      <c r="V92" s="605"/>
      <c r="W92" s="279" t="s">
        <v>398</v>
      </c>
      <c r="X92" s="229"/>
      <c r="Y92" s="270"/>
      <c r="Z92" s="229"/>
      <c r="AA92" s="229"/>
      <c r="AB92" s="229"/>
      <c r="AC92" s="271"/>
    </row>
    <row r="93" spans="1:29" s="227" customFormat="1" ht="30" hidden="1" customHeight="1" x14ac:dyDescent="0.3">
      <c r="A93" s="608"/>
      <c r="B93" s="113"/>
      <c r="C93" s="602"/>
      <c r="D93" s="116"/>
      <c r="E93" s="611"/>
      <c r="F93" s="613"/>
      <c r="G93" s="613"/>
      <c r="H93" s="114">
        <v>3</v>
      </c>
      <c r="I93" s="114" t="s">
        <v>420</v>
      </c>
      <c r="J93" s="228" t="s">
        <v>463</v>
      </c>
      <c r="K93" s="228" t="s">
        <v>397</v>
      </c>
      <c r="L93" s="229" t="s">
        <v>7</v>
      </c>
      <c r="M93" s="264" t="s">
        <v>11</v>
      </c>
      <c r="N93" s="293">
        <f>+IF(M93='7. Formula'!$E$4,'7. Formula'!$F$4,IF(M93='7. Formula'!$E$5,'7. Formula'!$F$5,IF(M93='7. Formula'!$E$6,'7. Formula'!$F$6,"")))</f>
        <v>0.25</v>
      </c>
      <c r="O93" s="229" t="s">
        <v>109</v>
      </c>
      <c r="P93" s="229" t="s">
        <v>65</v>
      </c>
      <c r="Q93" s="230">
        <f>+IF(P93='7. Formula'!$H$4,'7. Formula'!$I$4,IF(P93='7. Formula'!$H$5,'7. Formula'!$I$5,""))</f>
        <v>0.15</v>
      </c>
      <c r="R93" s="231">
        <f t="shared" si="5"/>
        <v>0.4</v>
      </c>
      <c r="S93" s="231">
        <f>IF(O93='7. Formula'!$P$5,$F$49-(F$49*R93),F$49)</f>
        <v>0.36</v>
      </c>
      <c r="T93" s="231">
        <f>IF(O93='7. Formula'!$P$6,G$49-(G$49*R93),G$49)</f>
        <v>0.8</v>
      </c>
      <c r="U93" s="605"/>
      <c r="V93" s="605"/>
      <c r="W93" s="279" t="s">
        <v>398</v>
      </c>
      <c r="X93" s="229"/>
      <c r="Y93" s="270"/>
      <c r="Z93" s="229"/>
      <c r="AA93" s="229"/>
      <c r="AB93" s="229"/>
      <c r="AC93" s="271"/>
    </row>
    <row r="94" spans="1:29" s="227" customFormat="1" ht="32.25" hidden="1" customHeight="1" thickBot="1" x14ac:dyDescent="0.35">
      <c r="A94" s="609"/>
      <c r="B94" s="252"/>
      <c r="C94" s="603"/>
      <c r="D94" s="253"/>
      <c r="E94" s="612"/>
      <c r="F94" s="614"/>
      <c r="G94" s="614"/>
      <c r="H94" s="254"/>
      <c r="I94" s="254"/>
      <c r="J94" s="255"/>
      <c r="K94" s="255"/>
      <c r="L94" s="256"/>
      <c r="M94" s="267"/>
      <c r="N94" s="280"/>
      <c r="O94" s="280"/>
      <c r="P94" s="267"/>
      <c r="Q94" s="274"/>
      <c r="R94" s="274"/>
      <c r="S94" s="258">
        <f>AVERAGE(S91:S93)</f>
        <v>0.36000000000000004</v>
      </c>
      <c r="T94" s="258">
        <f>AVERAGE(T91:T93)</f>
        <v>0.80000000000000016</v>
      </c>
      <c r="U94" s="606"/>
      <c r="V94" s="606"/>
      <c r="W94" s="280"/>
      <c r="X94" s="256"/>
      <c r="Y94" s="275"/>
      <c r="Z94" s="256"/>
      <c r="AA94" s="256"/>
      <c r="AB94" s="256"/>
      <c r="AC94" s="276"/>
    </row>
    <row r="95" spans="1:29" s="227" customFormat="1" ht="45.75" hidden="1" customHeight="1" x14ac:dyDescent="0.3">
      <c r="A95" s="607">
        <f>'1. Identificación'!A50</f>
        <v>23</v>
      </c>
      <c r="B95" s="218"/>
      <c r="C95" s="601" t="str">
        <f>'1. Identificación'!D$50</f>
        <v>Talento Humano</v>
      </c>
      <c r="D95" s="219"/>
      <c r="E95" s="610" t="str">
        <f>'1. Identificación'!N50</f>
        <v>Posibilidad de pérdida Económica y Reputacional Por incumplimiento de las metas del plan acción de la empresa en función a la idoneidad del personal asignado como responsable de cada proceso. 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v>
      </c>
      <c r="F95" s="604">
        <f>'2. Prob. Impacto'!H33</f>
        <v>0.6</v>
      </c>
      <c r="G95" s="604">
        <f>'2. Prob. Impacto'!P33</f>
        <v>0.6</v>
      </c>
      <c r="H95" s="220">
        <v>1</v>
      </c>
      <c r="I95" s="220" t="s">
        <v>420</v>
      </c>
      <c r="J95" s="221" t="s">
        <v>468</v>
      </c>
      <c r="K95" s="221" t="s">
        <v>469</v>
      </c>
      <c r="L95" s="222" t="s">
        <v>7</v>
      </c>
      <c r="M95" s="263" t="s">
        <v>11</v>
      </c>
      <c r="N95" s="295">
        <f>+IF(M95='7. Formula'!$E$4,'7. Formula'!$F$4,IF(M95='7. Formula'!$E$5,'7. Formula'!$F$5,IF(M95='7. Formula'!$E$6,'7. Formula'!$F$6,"")))</f>
        <v>0.25</v>
      </c>
      <c r="O95" s="222" t="s">
        <v>109</v>
      </c>
      <c r="P95" s="222" t="s">
        <v>65</v>
      </c>
      <c r="Q95" s="223">
        <f>+IF(P95='7. Formula'!$H$4,'7. Formula'!$I$4,IF(P95='7. Formula'!$H$5,'7. Formula'!$I$5,""))</f>
        <v>0.15</v>
      </c>
      <c r="R95" s="224">
        <f t="shared" ref="R95:R97" si="6">+IFERROR(Q95+N95,"")</f>
        <v>0.4</v>
      </c>
      <c r="S95" s="224">
        <f>IF(O95='7. Formula'!$P$5,$F$49-(F$49*R95),F$49)</f>
        <v>0.36</v>
      </c>
      <c r="T95" s="224">
        <f>IF(O95='7. Formula'!$P$6,G$49-(G$49*R95),G$49)</f>
        <v>0.8</v>
      </c>
      <c r="U95" s="604">
        <f>+IF(S98="","",S98)</f>
        <v>0.36000000000000004</v>
      </c>
      <c r="V95" s="604">
        <f>+IF(T98="","",T98)</f>
        <v>0.80000000000000016</v>
      </c>
      <c r="W95" s="278" t="s">
        <v>398</v>
      </c>
      <c r="X95" s="222"/>
      <c r="Y95" s="268"/>
      <c r="Z95" s="222"/>
      <c r="AA95" s="222"/>
      <c r="AB95" s="222"/>
      <c r="AC95" s="269"/>
    </row>
    <row r="96" spans="1:29" s="227" customFormat="1" ht="30" hidden="1" customHeight="1" x14ac:dyDescent="0.3">
      <c r="A96" s="608"/>
      <c r="B96" s="113"/>
      <c r="C96" s="602"/>
      <c r="D96" s="116"/>
      <c r="E96" s="611"/>
      <c r="F96" s="613"/>
      <c r="G96" s="613"/>
      <c r="H96" s="114">
        <v>2</v>
      </c>
      <c r="I96" s="114" t="s">
        <v>419</v>
      </c>
      <c r="J96" s="228" t="s">
        <v>498</v>
      </c>
      <c r="K96" s="228" t="s">
        <v>447</v>
      </c>
      <c r="L96" s="229" t="s">
        <v>7</v>
      </c>
      <c r="M96" s="264" t="s">
        <v>11</v>
      </c>
      <c r="N96" s="293">
        <f>+IF(M96='7. Formula'!$E$4,'7. Formula'!$F$4,IF(M96='7. Formula'!$E$5,'7. Formula'!$F$5,IF(M96='7. Formula'!$E$6,'7. Formula'!$F$6,"")))</f>
        <v>0.25</v>
      </c>
      <c r="O96" s="229" t="s">
        <v>109</v>
      </c>
      <c r="P96" s="229" t="s">
        <v>65</v>
      </c>
      <c r="Q96" s="230">
        <f>+IF(P96='7. Formula'!$H$4,'7. Formula'!$I$4,IF(P96='7. Formula'!$H$5,'7. Formula'!$I$5,""))</f>
        <v>0.15</v>
      </c>
      <c r="R96" s="231">
        <f t="shared" si="6"/>
        <v>0.4</v>
      </c>
      <c r="S96" s="231">
        <f>IF(O96='7. Formula'!$P$5,$F$49-(F$49*R96),F$49)</f>
        <v>0.36</v>
      </c>
      <c r="T96" s="231">
        <f>IF(O96='7. Formula'!$P$6,G$49-(G$49*R96),G$49)</f>
        <v>0.8</v>
      </c>
      <c r="U96" s="605"/>
      <c r="V96" s="605"/>
      <c r="W96" s="279" t="s">
        <v>398</v>
      </c>
      <c r="X96" s="229"/>
      <c r="Y96" s="270"/>
      <c r="Z96" s="229"/>
      <c r="AA96" s="229"/>
      <c r="AB96" s="229"/>
      <c r="AC96" s="271"/>
    </row>
    <row r="97" spans="1:29" s="227" customFormat="1" ht="30" hidden="1" customHeight="1" x14ac:dyDescent="0.3">
      <c r="A97" s="608"/>
      <c r="B97" s="113"/>
      <c r="C97" s="602"/>
      <c r="D97" s="116"/>
      <c r="E97" s="611"/>
      <c r="F97" s="613"/>
      <c r="G97" s="613"/>
      <c r="H97" s="114">
        <v>3</v>
      </c>
      <c r="I97" s="114" t="s">
        <v>419</v>
      </c>
      <c r="J97" s="228" t="s">
        <v>470</v>
      </c>
      <c r="K97" s="228" t="s">
        <v>471</v>
      </c>
      <c r="L97" s="229" t="s">
        <v>7</v>
      </c>
      <c r="M97" s="264" t="s">
        <v>11</v>
      </c>
      <c r="N97" s="293">
        <f>+IF(M97='7. Formula'!$E$4,'7. Formula'!$F$4,IF(M97='7. Formula'!$E$5,'7. Formula'!$F$5,IF(M97='7. Formula'!$E$6,'7. Formula'!$F$6,"")))</f>
        <v>0.25</v>
      </c>
      <c r="O97" s="229" t="s">
        <v>109</v>
      </c>
      <c r="P97" s="229" t="s">
        <v>65</v>
      </c>
      <c r="Q97" s="230">
        <f>+IF(P97='7. Formula'!$H$4,'7. Formula'!$I$4,IF(P97='7. Formula'!$H$5,'7. Formula'!$I$5,""))</f>
        <v>0.15</v>
      </c>
      <c r="R97" s="231">
        <f t="shared" si="6"/>
        <v>0.4</v>
      </c>
      <c r="S97" s="231">
        <f>IF(O97='7. Formula'!$P$5,$F$49-(F$49*R97),F$49)</f>
        <v>0.36</v>
      </c>
      <c r="T97" s="231">
        <f>IF(O97='7. Formula'!$P$6,G$49-(G$49*R97),G$49)</f>
        <v>0.8</v>
      </c>
      <c r="U97" s="605"/>
      <c r="V97" s="605"/>
      <c r="W97" s="279" t="s">
        <v>398</v>
      </c>
      <c r="X97" s="229"/>
      <c r="Y97" s="270"/>
      <c r="Z97" s="229"/>
      <c r="AA97" s="229"/>
      <c r="AB97" s="229"/>
      <c r="AC97" s="271"/>
    </row>
    <row r="98" spans="1:29" s="227" customFormat="1" ht="36" hidden="1" customHeight="1" thickBot="1" x14ac:dyDescent="0.35">
      <c r="A98" s="609"/>
      <c r="B98" s="252"/>
      <c r="C98" s="603"/>
      <c r="D98" s="253"/>
      <c r="E98" s="612"/>
      <c r="F98" s="614"/>
      <c r="G98" s="614"/>
      <c r="H98" s="254"/>
      <c r="I98" s="254"/>
      <c r="J98" s="255"/>
      <c r="K98" s="255"/>
      <c r="L98" s="256"/>
      <c r="M98" s="267"/>
      <c r="N98" s="280"/>
      <c r="O98" s="280"/>
      <c r="P98" s="267"/>
      <c r="Q98" s="274"/>
      <c r="R98" s="274"/>
      <c r="S98" s="258">
        <f>AVERAGE(S95:S97)</f>
        <v>0.36000000000000004</v>
      </c>
      <c r="T98" s="258">
        <f>AVERAGE(T95:T97)</f>
        <v>0.80000000000000016</v>
      </c>
      <c r="U98" s="606"/>
      <c r="V98" s="606"/>
      <c r="W98" s="280"/>
      <c r="X98" s="256"/>
      <c r="Y98" s="275"/>
      <c r="Z98" s="256"/>
      <c r="AA98" s="256"/>
      <c r="AB98" s="256"/>
      <c r="AC98" s="276"/>
    </row>
    <row r="99" spans="1:29" s="227" customFormat="1" ht="32.25" hidden="1" customHeight="1" x14ac:dyDescent="0.3">
      <c r="A99" s="607">
        <f>'1. Identificación'!A51</f>
        <v>24</v>
      </c>
      <c r="B99" s="218"/>
      <c r="C99" s="601" t="str">
        <f>'1. Identificación'!D$51</f>
        <v>Información y Comunicación</v>
      </c>
      <c r="D99" s="219"/>
      <c r="E99" s="610" t="str">
        <f>'1. Identificación'!N51</f>
        <v>Posibilidad de pérdida Económica y Reputacional Por destrucción involuntaria y / o perdida de Documentos 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v>
      </c>
      <c r="F99" s="604">
        <f>'2. Prob. Impacto'!H34</f>
        <v>0.6</v>
      </c>
      <c r="G99" s="604">
        <f>'2. Prob. Impacto'!P34</f>
        <v>0.8</v>
      </c>
      <c r="H99" s="220">
        <v>1</v>
      </c>
      <c r="I99" s="220" t="s">
        <v>422</v>
      </c>
      <c r="J99" s="221" t="s">
        <v>472</v>
      </c>
      <c r="K99" s="221" t="s">
        <v>473</v>
      </c>
      <c r="L99" s="222" t="s">
        <v>7</v>
      </c>
      <c r="M99" s="263" t="s">
        <v>11</v>
      </c>
      <c r="N99" s="295">
        <f>+IF(M99='7. Formula'!$E$4,'7. Formula'!$F$4,IF(M99='7. Formula'!$E$5,'7. Formula'!$F$5,IF(M99='7. Formula'!$E$6,'7. Formula'!$F$6,"")))</f>
        <v>0.25</v>
      </c>
      <c r="O99" s="222" t="s">
        <v>109</v>
      </c>
      <c r="P99" s="222" t="s">
        <v>65</v>
      </c>
      <c r="Q99" s="223">
        <f>+IF(P99='7. Formula'!$H$4,'7. Formula'!$I$4,IF(P99='7. Formula'!$H$5,'7. Formula'!$I$5,""))</f>
        <v>0.15</v>
      </c>
      <c r="R99" s="224">
        <f t="shared" ref="R99:R101" si="7">+IFERROR(Q99+N99,"")</f>
        <v>0.4</v>
      </c>
      <c r="S99" s="224">
        <f>IF(O99='7. Formula'!$P$5,$F$49-(F$49*R99),F$49)</f>
        <v>0.36</v>
      </c>
      <c r="T99" s="224">
        <f>IF(O99='7. Formula'!$P$6,G$49-(G$49*R99),G$49)</f>
        <v>0.8</v>
      </c>
      <c r="U99" s="604">
        <f>+IF(S102="","",S102)</f>
        <v>0.36000000000000004</v>
      </c>
      <c r="V99" s="604">
        <f>+IF(T102="","",T102)</f>
        <v>0.80000000000000016</v>
      </c>
      <c r="W99" s="278" t="s">
        <v>398</v>
      </c>
      <c r="X99" s="222"/>
      <c r="Y99" s="268"/>
      <c r="Z99" s="222"/>
      <c r="AA99" s="222"/>
      <c r="AB99" s="222"/>
      <c r="AC99" s="269"/>
    </row>
    <row r="100" spans="1:29" s="227" customFormat="1" ht="30" hidden="1" customHeight="1" x14ac:dyDescent="0.3">
      <c r="A100" s="608"/>
      <c r="B100" s="113"/>
      <c r="C100" s="602"/>
      <c r="D100" s="116"/>
      <c r="E100" s="611"/>
      <c r="F100" s="613"/>
      <c r="G100" s="613"/>
      <c r="H100" s="114">
        <v>2</v>
      </c>
      <c r="I100" s="114" t="s">
        <v>420</v>
      </c>
      <c r="J100" s="228" t="s">
        <v>474</v>
      </c>
      <c r="K100" s="228" t="s">
        <v>475</v>
      </c>
      <c r="L100" s="229" t="s">
        <v>7</v>
      </c>
      <c r="M100" s="264" t="s">
        <v>11</v>
      </c>
      <c r="N100" s="293">
        <f>+IF(M100='7. Formula'!$E$4,'7. Formula'!$F$4,IF(M100='7. Formula'!$E$5,'7. Formula'!$F$5,IF(M100='7. Formula'!$E$6,'7. Formula'!$F$6,"")))</f>
        <v>0.25</v>
      </c>
      <c r="O100" s="229" t="s">
        <v>109</v>
      </c>
      <c r="P100" s="229" t="s">
        <v>65</v>
      </c>
      <c r="Q100" s="230">
        <f>+IF(P100='7. Formula'!$H$4,'7. Formula'!$I$4,IF(P100='7. Formula'!$H$5,'7. Formula'!$I$5,""))</f>
        <v>0.15</v>
      </c>
      <c r="R100" s="231">
        <f t="shared" si="7"/>
        <v>0.4</v>
      </c>
      <c r="S100" s="231">
        <f>IF(O100='7. Formula'!$P$5,$F$49-(F$49*R100),F$49)</f>
        <v>0.36</v>
      </c>
      <c r="T100" s="231">
        <f>IF(O100='7. Formula'!$P$6,G$49-(G$49*R100),G$49)</f>
        <v>0.8</v>
      </c>
      <c r="U100" s="605"/>
      <c r="V100" s="605"/>
      <c r="W100" s="279" t="s">
        <v>398</v>
      </c>
      <c r="X100" s="229"/>
      <c r="Y100" s="270"/>
      <c r="Z100" s="229"/>
      <c r="AA100" s="229"/>
      <c r="AB100" s="229"/>
      <c r="AC100" s="271"/>
    </row>
    <row r="101" spans="1:29" s="227" customFormat="1" ht="38.25" hidden="1" customHeight="1" x14ac:dyDescent="0.3">
      <c r="A101" s="608"/>
      <c r="B101" s="113"/>
      <c r="C101" s="602"/>
      <c r="D101" s="116"/>
      <c r="E101" s="611"/>
      <c r="F101" s="613"/>
      <c r="G101" s="613"/>
      <c r="H101" s="114">
        <v>3</v>
      </c>
      <c r="I101" s="114" t="s">
        <v>422</v>
      </c>
      <c r="J101" s="228" t="s">
        <v>476</v>
      </c>
      <c r="K101" s="228" t="s">
        <v>477</v>
      </c>
      <c r="L101" s="229" t="s">
        <v>7</v>
      </c>
      <c r="M101" s="264" t="s">
        <v>11</v>
      </c>
      <c r="N101" s="293">
        <f>+IF(M101='7. Formula'!$E$4,'7. Formula'!$F$4,IF(M101='7. Formula'!$E$5,'7. Formula'!$F$5,IF(M101='7. Formula'!$E$6,'7. Formula'!$F$6,"")))</f>
        <v>0.25</v>
      </c>
      <c r="O101" s="229" t="s">
        <v>109</v>
      </c>
      <c r="P101" s="229" t="s">
        <v>65</v>
      </c>
      <c r="Q101" s="230">
        <f>+IF(P101='7. Formula'!$H$4,'7. Formula'!$I$4,IF(P101='7. Formula'!$H$5,'7. Formula'!$I$5,""))</f>
        <v>0.15</v>
      </c>
      <c r="R101" s="231">
        <f t="shared" si="7"/>
        <v>0.4</v>
      </c>
      <c r="S101" s="231">
        <f>IF(O101='7. Formula'!$P$5,$F$49-(F$49*R101),F$49)</f>
        <v>0.36</v>
      </c>
      <c r="T101" s="231">
        <f>IF(O101='7. Formula'!$P$6,G$49-(G$49*R101),G$49)</f>
        <v>0.8</v>
      </c>
      <c r="U101" s="605"/>
      <c r="V101" s="605"/>
      <c r="W101" s="279" t="s">
        <v>398</v>
      </c>
      <c r="X101" s="229"/>
      <c r="Y101" s="270"/>
      <c r="Z101" s="229"/>
      <c r="AA101" s="229"/>
      <c r="AB101" s="229"/>
      <c r="AC101" s="271"/>
    </row>
    <row r="102" spans="1:29" s="227" customFormat="1" ht="30" hidden="1" customHeight="1" thickBot="1" x14ac:dyDescent="0.35">
      <c r="A102" s="609"/>
      <c r="B102" s="252"/>
      <c r="C102" s="603"/>
      <c r="D102" s="253"/>
      <c r="E102" s="612"/>
      <c r="F102" s="614"/>
      <c r="G102" s="614"/>
      <c r="H102" s="254"/>
      <c r="I102" s="254"/>
      <c r="J102" s="255"/>
      <c r="K102" s="255"/>
      <c r="L102" s="256"/>
      <c r="M102" s="267"/>
      <c r="N102" s="280"/>
      <c r="O102" s="280"/>
      <c r="P102" s="267"/>
      <c r="Q102" s="274"/>
      <c r="R102" s="274"/>
      <c r="S102" s="258">
        <f>AVERAGE(S99:S101)</f>
        <v>0.36000000000000004</v>
      </c>
      <c r="T102" s="258">
        <f>AVERAGE(T99:T101)</f>
        <v>0.80000000000000016</v>
      </c>
      <c r="U102" s="606"/>
      <c r="V102" s="606"/>
      <c r="W102" s="280"/>
      <c r="X102" s="256"/>
      <c r="Y102" s="275"/>
      <c r="Z102" s="256"/>
      <c r="AA102" s="256"/>
      <c r="AB102" s="256"/>
      <c r="AC102" s="276"/>
    </row>
    <row r="103" spans="1:29" s="227" customFormat="1" ht="36.75" hidden="1" customHeight="1" x14ac:dyDescent="0.3">
      <c r="A103" s="607">
        <f>'1. Identificación'!A52</f>
        <v>25</v>
      </c>
      <c r="B103" s="218"/>
      <c r="C103" s="601" t="str">
        <f>'1. Identificación'!D$52</f>
        <v>Información y Comunicación</v>
      </c>
      <c r="D103" s="219"/>
      <c r="E103" s="610" t="str">
        <f>'1. Identificación'!N52</f>
        <v>Posibilidad de pérdida Económica y Reputacional Por ineficiencia Administrativa por demoras en dar respuesta a las comunicaciones escritas y electrónicas 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v>
      </c>
      <c r="F103" s="604">
        <f>'2. Prob. Impacto'!H35</f>
        <v>0.6</v>
      </c>
      <c r="G103" s="604">
        <f>'2. Prob. Impacto'!P35</f>
        <v>0.6</v>
      </c>
      <c r="H103" s="220">
        <v>1</v>
      </c>
      <c r="I103" s="220" t="s">
        <v>419</v>
      </c>
      <c r="J103" s="221" t="s">
        <v>480</v>
      </c>
      <c r="K103" s="221" t="s">
        <v>447</v>
      </c>
      <c r="L103" s="222" t="s">
        <v>7</v>
      </c>
      <c r="M103" s="263" t="s">
        <v>11</v>
      </c>
      <c r="N103" s="295">
        <f>+IF(M103='7. Formula'!$E$4,'7. Formula'!$F$4,IF(M103='7. Formula'!$E$5,'7. Formula'!$F$5,IF(M103='7. Formula'!$E$6,'7. Formula'!$F$6,"")))</f>
        <v>0.25</v>
      </c>
      <c r="O103" s="222" t="s">
        <v>109</v>
      </c>
      <c r="P103" s="222" t="s">
        <v>65</v>
      </c>
      <c r="Q103" s="223">
        <f>+IF(P103='7. Formula'!$H$4,'7. Formula'!$I$4,IF(P103='7. Formula'!$H$5,'7. Formula'!$I$5,""))</f>
        <v>0.15</v>
      </c>
      <c r="R103" s="224">
        <f t="shared" ref="R103:R105" si="8">+IFERROR(Q103+N103,"")</f>
        <v>0.4</v>
      </c>
      <c r="S103" s="224">
        <f>IF(O103='7. Formula'!$P$5,$F$49-(F$49*R103),F$49)</f>
        <v>0.36</v>
      </c>
      <c r="T103" s="224">
        <f>IF(O103='7. Formula'!$P$6,G$49-(G$49*R103),G$49)</f>
        <v>0.8</v>
      </c>
      <c r="U103" s="604">
        <f>+IF(S106="","",S106)</f>
        <v>0.36000000000000004</v>
      </c>
      <c r="V103" s="604">
        <f>+IF(T106="","",T106)</f>
        <v>0.80000000000000016</v>
      </c>
      <c r="W103" s="278" t="s">
        <v>398</v>
      </c>
      <c r="X103" s="222"/>
      <c r="Y103" s="268"/>
      <c r="Z103" s="222"/>
      <c r="AA103" s="222"/>
      <c r="AB103" s="222"/>
      <c r="AC103" s="269"/>
    </row>
    <row r="104" spans="1:29" s="227" customFormat="1" ht="33" hidden="1" customHeight="1" x14ac:dyDescent="0.3">
      <c r="A104" s="608"/>
      <c r="B104" s="113"/>
      <c r="C104" s="602"/>
      <c r="D104" s="116"/>
      <c r="E104" s="611"/>
      <c r="F104" s="613"/>
      <c r="G104" s="613"/>
      <c r="H104" s="114">
        <v>2</v>
      </c>
      <c r="I104" s="114" t="s">
        <v>420</v>
      </c>
      <c r="J104" s="228" t="s">
        <v>478</v>
      </c>
      <c r="K104" s="228" t="s">
        <v>481</v>
      </c>
      <c r="L104" s="229" t="s">
        <v>7</v>
      </c>
      <c r="M104" s="264" t="s">
        <v>11</v>
      </c>
      <c r="N104" s="293">
        <f>+IF(M104='7. Formula'!$E$4,'7. Formula'!$F$4,IF(M104='7. Formula'!$E$5,'7. Formula'!$F$5,IF(M104='7. Formula'!$E$6,'7. Formula'!$F$6,"")))</f>
        <v>0.25</v>
      </c>
      <c r="O104" s="229" t="s">
        <v>109</v>
      </c>
      <c r="P104" s="229" t="s">
        <v>65</v>
      </c>
      <c r="Q104" s="230">
        <f>+IF(P104='7. Formula'!$H$4,'7. Formula'!$I$4,IF(P104='7. Formula'!$H$5,'7. Formula'!$I$5,""))</f>
        <v>0.15</v>
      </c>
      <c r="R104" s="231">
        <f t="shared" si="8"/>
        <v>0.4</v>
      </c>
      <c r="S104" s="231">
        <f>IF(O104='7. Formula'!$P$5,$F$49-(F$49*R104),F$49)</f>
        <v>0.36</v>
      </c>
      <c r="T104" s="231">
        <f>IF(O104='7. Formula'!$P$6,G$49-(G$49*R104),G$49)</f>
        <v>0.8</v>
      </c>
      <c r="U104" s="605"/>
      <c r="V104" s="605"/>
      <c r="W104" s="279" t="s">
        <v>398</v>
      </c>
      <c r="X104" s="229"/>
      <c r="Y104" s="270"/>
      <c r="Z104" s="229"/>
      <c r="AA104" s="229"/>
      <c r="AB104" s="229"/>
      <c r="AC104" s="271"/>
    </row>
    <row r="105" spans="1:29" s="227" customFormat="1" ht="29.25" hidden="1" customHeight="1" x14ac:dyDescent="0.3">
      <c r="A105" s="608"/>
      <c r="B105" s="113"/>
      <c r="C105" s="602"/>
      <c r="D105" s="116"/>
      <c r="E105" s="611"/>
      <c r="F105" s="613"/>
      <c r="G105" s="613"/>
      <c r="H105" s="114">
        <v>3</v>
      </c>
      <c r="I105" s="114" t="s">
        <v>420</v>
      </c>
      <c r="J105" s="228" t="s">
        <v>479</v>
      </c>
      <c r="K105" s="228" t="s">
        <v>482</v>
      </c>
      <c r="L105" s="229" t="s">
        <v>7</v>
      </c>
      <c r="M105" s="264" t="s">
        <v>11</v>
      </c>
      <c r="N105" s="293">
        <f>+IF(M105='7. Formula'!$E$4,'7. Formula'!$F$4,IF(M105='7. Formula'!$E$5,'7. Formula'!$F$5,IF(M105='7. Formula'!$E$6,'7. Formula'!$F$6,"")))</f>
        <v>0.25</v>
      </c>
      <c r="O105" s="229" t="s">
        <v>109</v>
      </c>
      <c r="P105" s="229" t="s">
        <v>65</v>
      </c>
      <c r="Q105" s="230">
        <f>+IF(P105='7. Formula'!$H$4,'7. Formula'!$I$4,IF(P105='7. Formula'!$H$5,'7. Formula'!$I$5,""))</f>
        <v>0.15</v>
      </c>
      <c r="R105" s="231">
        <f t="shared" si="8"/>
        <v>0.4</v>
      </c>
      <c r="S105" s="231">
        <f>IF(O105='7. Formula'!$P$5,$F$49-(F$49*R105),F$49)</f>
        <v>0.36</v>
      </c>
      <c r="T105" s="231">
        <f>IF(O105='7. Formula'!$P$6,G$49-(G$49*R105),G$49)</f>
        <v>0.8</v>
      </c>
      <c r="U105" s="605"/>
      <c r="V105" s="605"/>
      <c r="W105" s="279" t="s">
        <v>398</v>
      </c>
      <c r="X105" s="229"/>
      <c r="Y105" s="270"/>
      <c r="Z105" s="229"/>
      <c r="AA105" s="229"/>
      <c r="AB105" s="229"/>
      <c r="AC105" s="271"/>
    </row>
    <row r="106" spans="1:29" s="227" customFormat="1" ht="30" hidden="1" customHeight="1" thickBot="1" x14ac:dyDescent="0.35">
      <c r="A106" s="609"/>
      <c r="B106" s="252"/>
      <c r="C106" s="603"/>
      <c r="D106" s="253"/>
      <c r="E106" s="612"/>
      <c r="F106" s="614"/>
      <c r="G106" s="614"/>
      <c r="H106" s="254"/>
      <c r="I106" s="254"/>
      <c r="J106" s="255"/>
      <c r="K106" s="255"/>
      <c r="L106" s="256"/>
      <c r="M106" s="267"/>
      <c r="N106" s="280"/>
      <c r="O106" s="280"/>
      <c r="P106" s="267"/>
      <c r="Q106" s="274"/>
      <c r="R106" s="274"/>
      <c r="S106" s="258">
        <f>AVERAGE(S103:S105)</f>
        <v>0.36000000000000004</v>
      </c>
      <c r="T106" s="258">
        <f>AVERAGE(T103:T105)</f>
        <v>0.80000000000000016</v>
      </c>
      <c r="U106" s="606"/>
      <c r="V106" s="606"/>
      <c r="W106" s="280"/>
      <c r="X106" s="256"/>
      <c r="Y106" s="275"/>
      <c r="Z106" s="256"/>
      <c r="AA106" s="256"/>
      <c r="AB106" s="256"/>
      <c r="AC106" s="276"/>
    </row>
    <row r="107" spans="1:29" s="227" customFormat="1" ht="30" hidden="1" customHeight="1" x14ac:dyDescent="0.3">
      <c r="A107" s="607" t="str">
        <f>'1. Identificación'!A53</f>
        <v xml:space="preserve">26
</v>
      </c>
      <c r="B107" s="218"/>
      <c r="C107" s="601" t="str">
        <f>'1. Identificación'!D$53</f>
        <v>Información y Comunicación</v>
      </c>
      <c r="D107" s="219"/>
      <c r="E107" s="610" t="str">
        <f>'1. Identificación'!N53</f>
        <v>Posibilidad de pérdida Económica y Reputacional Por información errónea en los registros por parte del usuario Debido a:
1.Descocimiento de las herramientas.                                                                                                       2. Falta de capacitaciones de herramientas ofimáticas.                                                       3. Falta de tiempo para dedicar a las actividades..</v>
      </c>
      <c r="F107" s="604">
        <f>'2. Prob. Impacto'!H36</f>
        <v>0.6</v>
      </c>
      <c r="G107" s="604">
        <f>'2. Prob. Impacto'!P36</f>
        <v>0.6</v>
      </c>
      <c r="H107" s="220">
        <v>1</v>
      </c>
      <c r="I107" s="220" t="s">
        <v>420</v>
      </c>
      <c r="J107" s="221" t="s">
        <v>499</v>
      </c>
      <c r="K107" s="221" t="s">
        <v>397</v>
      </c>
      <c r="L107" s="222" t="s">
        <v>7</v>
      </c>
      <c r="M107" s="263" t="s">
        <v>11</v>
      </c>
      <c r="N107" s="295">
        <f>+IF(M107='7. Formula'!$E$4,'7. Formula'!$F$4,IF(M107='7. Formula'!$E$5,'7. Formula'!$F$5,IF(M107='7. Formula'!$E$6,'7. Formula'!$F$6,"")))</f>
        <v>0.25</v>
      </c>
      <c r="O107" s="222" t="s">
        <v>109</v>
      </c>
      <c r="P107" s="222" t="s">
        <v>65</v>
      </c>
      <c r="Q107" s="223">
        <f>+IF(P107='7. Formula'!$H$4,'7. Formula'!$I$4,IF(P107='7. Formula'!$H$5,'7. Formula'!$I$5,""))</f>
        <v>0.15</v>
      </c>
      <c r="R107" s="224">
        <f t="shared" ref="R107:R109" si="9">+IFERROR(Q107+N107,"")</f>
        <v>0.4</v>
      </c>
      <c r="S107" s="224">
        <f>IF(O107='7. Formula'!$P$5,$F$49-(F$49*R107),F$49)</f>
        <v>0.36</v>
      </c>
      <c r="T107" s="224">
        <f>IF(O107='7. Formula'!$P$6,G$49-(G$49*R107),G$49)</f>
        <v>0.8</v>
      </c>
      <c r="U107" s="604">
        <f>+IF(S110="","",S110)</f>
        <v>0.36000000000000004</v>
      </c>
      <c r="V107" s="604">
        <f>+IF(T110="","",T110)</f>
        <v>0.80000000000000016</v>
      </c>
      <c r="W107" s="278" t="s">
        <v>398</v>
      </c>
      <c r="X107" s="222"/>
      <c r="Y107" s="268"/>
      <c r="Z107" s="222"/>
      <c r="AA107" s="222"/>
      <c r="AB107" s="222"/>
      <c r="AC107" s="269"/>
    </row>
    <row r="108" spans="1:29" s="227" customFormat="1" ht="30" hidden="1" customHeight="1" x14ac:dyDescent="0.3">
      <c r="A108" s="608"/>
      <c r="B108" s="113"/>
      <c r="C108" s="602"/>
      <c r="D108" s="116"/>
      <c r="E108" s="611"/>
      <c r="F108" s="613"/>
      <c r="G108" s="613"/>
      <c r="H108" s="114">
        <v>2</v>
      </c>
      <c r="I108" s="114" t="s">
        <v>419</v>
      </c>
      <c r="J108" s="228" t="s">
        <v>483</v>
      </c>
      <c r="K108" s="228" t="s">
        <v>447</v>
      </c>
      <c r="L108" s="229" t="s">
        <v>7</v>
      </c>
      <c r="M108" s="264" t="s">
        <v>11</v>
      </c>
      <c r="N108" s="293">
        <f>+IF(M108='7. Formula'!$E$4,'7. Formula'!$F$4,IF(M108='7. Formula'!$E$5,'7. Formula'!$F$5,IF(M108='7. Formula'!$E$6,'7. Formula'!$F$6,"")))</f>
        <v>0.25</v>
      </c>
      <c r="O108" s="229" t="s">
        <v>109</v>
      </c>
      <c r="P108" s="229" t="s">
        <v>65</v>
      </c>
      <c r="Q108" s="230">
        <f>+IF(P108='7. Formula'!$H$4,'7. Formula'!$I$4,IF(P108='7. Formula'!$H$5,'7. Formula'!$I$5,""))</f>
        <v>0.15</v>
      </c>
      <c r="R108" s="231">
        <f t="shared" si="9"/>
        <v>0.4</v>
      </c>
      <c r="S108" s="231">
        <f>IF(O108='7. Formula'!$P$5,$F$49-(F$49*R108),F$49)</f>
        <v>0.36</v>
      </c>
      <c r="T108" s="231">
        <f>IF(O108='7. Formula'!$P$6,G$49-(G$49*R108),G$49)</f>
        <v>0.8</v>
      </c>
      <c r="U108" s="605"/>
      <c r="V108" s="605"/>
      <c r="W108" s="279" t="s">
        <v>398</v>
      </c>
      <c r="X108" s="229"/>
      <c r="Y108" s="270"/>
      <c r="Z108" s="229"/>
      <c r="AA108" s="229"/>
      <c r="AB108" s="229"/>
      <c r="AC108" s="271"/>
    </row>
    <row r="109" spans="1:29" s="227" customFormat="1" ht="30" hidden="1" customHeight="1" x14ac:dyDescent="0.3">
      <c r="A109" s="608"/>
      <c r="B109" s="113"/>
      <c r="C109" s="602"/>
      <c r="D109" s="116"/>
      <c r="E109" s="611"/>
      <c r="F109" s="613"/>
      <c r="G109" s="613"/>
      <c r="H109" s="114">
        <v>3</v>
      </c>
      <c r="I109" s="114" t="s">
        <v>422</v>
      </c>
      <c r="J109" s="228" t="s">
        <v>484</v>
      </c>
      <c r="K109" s="228" t="s">
        <v>485</v>
      </c>
      <c r="L109" s="229" t="s">
        <v>7</v>
      </c>
      <c r="M109" s="264" t="s">
        <v>11</v>
      </c>
      <c r="N109" s="293">
        <f>+IF(M109='7. Formula'!$E$4,'7. Formula'!$F$4,IF(M109='7. Formula'!$E$5,'7. Formula'!$F$5,IF(M109='7. Formula'!$E$6,'7. Formula'!$F$6,"")))</f>
        <v>0.25</v>
      </c>
      <c r="O109" s="229" t="s">
        <v>109</v>
      </c>
      <c r="P109" s="229" t="s">
        <v>65</v>
      </c>
      <c r="Q109" s="230">
        <f>+IF(P109='7. Formula'!$H$4,'7. Formula'!$I$4,IF(P109='7. Formula'!$H$5,'7. Formula'!$I$5,""))</f>
        <v>0.15</v>
      </c>
      <c r="R109" s="231">
        <f t="shared" si="9"/>
        <v>0.4</v>
      </c>
      <c r="S109" s="231">
        <f>IF(O109='7. Formula'!$P$5,$F$49-(F$49*R109),F$49)</f>
        <v>0.36</v>
      </c>
      <c r="T109" s="231">
        <f>IF(O109='7. Formula'!$P$6,G$49-(G$49*R109),G$49)</f>
        <v>0.8</v>
      </c>
      <c r="U109" s="605"/>
      <c r="V109" s="605"/>
      <c r="W109" s="279" t="s">
        <v>398</v>
      </c>
      <c r="X109" s="229"/>
      <c r="Y109" s="270"/>
      <c r="Z109" s="229"/>
      <c r="AA109" s="229"/>
      <c r="AB109" s="229"/>
      <c r="AC109" s="271"/>
    </row>
    <row r="110" spans="1:29" s="227" customFormat="1" ht="30" hidden="1" customHeight="1" thickBot="1" x14ac:dyDescent="0.35">
      <c r="A110" s="609"/>
      <c r="B110" s="252"/>
      <c r="C110" s="603"/>
      <c r="D110" s="253"/>
      <c r="E110" s="612"/>
      <c r="F110" s="614"/>
      <c r="G110" s="614"/>
      <c r="H110" s="254"/>
      <c r="I110" s="254"/>
      <c r="J110" s="255"/>
      <c r="K110" s="255"/>
      <c r="L110" s="256"/>
      <c r="M110" s="267"/>
      <c r="N110" s="280"/>
      <c r="O110" s="280"/>
      <c r="P110" s="267"/>
      <c r="Q110" s="274"/>
      <c r="R110" s="274"/>
      <c r="S110" s="258">
        <f>AVERAGE(S107:S109)</f>
        <v>0.36000000000000004</v>
      </c>
      <c r="T110" s="258">
        <f>AVERAGE(T107:T109)</f>
        <v>0.80000000000000016</v>
      </c>
      <c r="U110" s="606"/>
      <c r="V110" s="606"/>
      <c r="W110" s="280"/>
      <c r="X110" s="256"/>
      <c r="Y110" s="275"/>
      <c r="Z110" s="256"/>
      <c r="AA110" s="256"/>
      <c r="AB110" s="256"/>
      <c r="AC110" s="276"/>
    </row>
    <row r="111" spans="1:29" s="227" customFormat="1" ht="30" hidden="1" customHeight="1" x14ac:dyDescent="0.3">
      <c r="A111" s="607" t="str">
        <f>'1. Identificación'!A54</f>
        <v xml:space="preserve">27
</v>
      </c>
      <c r="B111" s="218"/>
      <c r="C111" s="601" t="str">
        <f>'1. Identificación'!D$54</f>
        <v>Información y Comunicación</v>
      </c>
      <c r="D111" s="219"/>
      <c r="E111" s="610" t="str">
        <f>'1. Identificación'!N54</f>
        <v>Posibilidad de pérdida Económica y Reputacional Por uso de la información para beneficio particular y/o daño a la institucionalidad. Debido a:
1 Uso Inadecuado de la información.
2. Falta de capacitación al personal.
3. Falta de manipulación y/o sustracción indebida de información, para beneficio propio o de un tercero.
4.   Manipulación inadecuada de información.</v>
      </c>
      <c r="F111" s="604">
        <f>'2. Prob. Impacto'!H37</f>
        <v>0.6</v>
      </c>
      <c r="G111" s="604">
        <f>'2. Prob. Impacto'!P37</f>
        <v>0.6</v>
      </c>
      <c r="H111" s="220">
        <v>1</v>
      </c>
      <c r="I111" s="220" t="s">
        <v>422</v>
      </c>
      <c r="J111" s="221" t="s">
        <v>486</v>
      </c>
      <c r="K111" s="221" t="s">
        <v>537</v>
      </c>
      <c r="L111" s="222" t="s">
        <v>7</v>
      </c>
      <c r="M111" s="263" t="s">
        <v>11</v>
      </c>
      <c r="N111" s="295">
        <f>+IF(M111='7. Formula'!$E$4,'7. Formula'!$F$4,IF(M111='7. Formula'!$E$5,'7. Formula'!$F$5,IF(M111='7. Formula'!$E$6,'7. Formula'!$F$6,"")))</f>
        <v>0.25</v>
      </c>
      <c r="O111" s="222" t="s">
        <v>109</v>
      </c>
      <c r="P111" s="222" t="s">
        <v>65</v>
      </c>
      <c r="Q111" s="223">
        <f>+IF(P111='7. Formula'!$H$4,'7. Formula'!$I$4,IF(P111='7. Formula'!$H$5,'7. Formula'!$I$5,""))</f>
        <v>0.15</v>
      </c>
      <c r="R111" s="224">
        <f t="shared" ref="R111:R112" si="10">+IFERROR(Q111+N111,"")</f>
        <v>0.4</v>
      </c>
      <c r="S111" s="224">
        <f>IF(O111='7. Formula'!$P$5,$F$49-(F$49*R111),F$49)</f>
        <v>0.36</v>
      </c>
      <c r="T111" s="224">
        <f>IF(O111='7. Formula'!$P$6,G$49-(G$49*R111),G$49)</f>
        <v>0.8</v>
      </c>
      <c r="U111" s="604">
        <f>+IF(S113="","",S113)</f>
        <v>0.36</v>
      </c>
      <c r="V111" s="604">
        <f>+IF(T113="","",T113)</f>
        <v>0.8</v>
      </c>
      <c r="W111" s="278" t="s">
        <v>398</v>
      </c>
      <c r="X111" s="222"/>
      <c r="Y111" s="268"/>
      <c r="Z111" s="222"/>
      <c r="AA111" s="222"/>
      <c r="AB111" s="222"/>
      <c r="AC111" s="269"/>
    </row>
    <row r="112" spans="1:29" s="227" customFormat="1" ht="30" hidden="1" customHeight="1" x14ac:dyDescent="0.3">
      <c r="A112" s="608"/>
      <c r="B112" s="113"/>
      <c r="C112" s="602"/>
      <c r="D112" s="116"/>
      <c r="E112" s="611"/>
      <c r="F112" s="613"/>
      <c r="G112" s="613"/>
      <c r="H112" s="114">
        <v>2</v>
      </c>
      <c r="I112" s="114" t="s">
        <v>420</v>
      </c>
      <c r="J112" s="228" t="s">
        <v>487</v>
      </c>
      <c r="K112" s="228" t="s">
        <v>447</v>
      </c>
      <c r="L112" s="229" t="s">
        <v>7</v>
      </c>
      <c r="M112" s="264" t="s">
        <v>11</v>
      </c>
      <c r="N112" s="293">
        <f>+IF(M112='7. Formula'!$E$4,'7. Formula'!$F$4,IF(M112='7. Formula'!$E$5,'7. Formula'!$F$5,IF(M112='7. Formula'!$E$6,'7. Formula'!$F$6,"")))</f>
        <v>0.25</v>
      </c>
      <c r="O112" s="229" t="s">
        <v>109</v>
      </c>
      <c r="P112" s="229" t="s">
        <v>65</v>
      </c>
      <c r="Q112" s="230">
        <f>+IF(P112='7. Formula'!$H$4,'7. Formula'!$I$4,IF(P112='7. Formula'!$H$5,'7. Formula'!$I$5,""))</f>
        <v>0.15</v>
      </c>
      <c r="R112" s="231">
        <f t="shared" si="10"/>
        <v>0.4</v>
      </c>
      <c r="S112" s="231">
        <f>IF(O112='7. Formula'!$P$5,$F$49-(F$49*R112),F$49)</f>
        <v>0.36</v>
      </c>
      <c r="T112" s="231">
        <f>IF(O112='7. Formula'!$P$6,G$49-(G$49*R112),G$49)</f>
        <v>0.8</v>
      </c>
      <c r="U112" s="605"/>
      <c r="V112" s="605"/>
      <c r="W112" s="279" t="s">
        <v>398</v>
      </c>
      <c r="X112" s="229"/>
      <c r="Y112" s="270"/>
      <c r="Z112" s="229"/>
      <c r="AA112" s="229"/>
      <c r="AB112" s="229"/>
      <c r="AC112" s="271"/>
    </row>
    <row r="113" spans="1:29" s="227" customFormat="1" ht="30" hidden="1" customHeight="1" thickBot="1" x14ac:dyDescent="0.35">
      <c r="A113" s="609"/>
      <c r="B113" s="252"/>
      <c r="C113" s="603"/>
      <c r="D113" s="253"/>
      <c r="E113" s="612"/>
      <c r="F113" s="614"/>
      <c r="G113" s="614"/>
      <c r="H113" s="254">
        <v>3</v>
      </c>
      <c r="I113" s="254"/>
      <c r="J113" s="255"/>
      <c r="K113" s="255"/>
      <c r="L113" s="256"/>
      <c r="M113" s="267"/>
      <c r="N113" s="280"/>
      <c r="O113" s="280"/>
      <c r="P113" s="267"/>
      <c r="Q113" s="274"/>
      <c r="R113" s="274"/>
      <c r="S113" s="258">
        <f>AVERAGE(S111:S112)</f>
        <v>0.36</v>
      </c>
      <c r="T113" s="258">
        <f>AVERAGE(T111:T112)</f>
        <v>0.8</v>
      </c>
      <c r="U113" s="606"/>
      <c r="V113" s="606"/>
      <c r="W113" s="280"/>
      <c r="X113" s="256"/>
      <c r="Y113" s="275"/>
      <c r="Z113" s="256"/>
      <c r="AA113" s="256"/>
      <c r="AB113" s="256"/>
      <c r="AC113" s="276"/>
    </row>
    <row r="114" spans="1:29" s="227" customFormat="1" ht="30" customHeight="1" x14ac:dyDescent="0.3">
      <c r="A114" s="615">
        <f>'1. Identificación'!A55</f>
        <v>28</v>
      </c>
      <c r="B114" s="218"/>
      <c r="C114" s="601" t="str">
        <f>'1. Identificación'!D$55</f>
        <v>Control Interno</v>
      </c>
      <c r="D114" s="219"/>
      <c r="E114" s="610" t="str">
        <f>'1. Identificación'!N55</f>
        <v>Posibilidad de pérdida Económica y Reputacional Por incumplimiento de las disposiciones legales de la administración en rentabilidad, sostenibilidad y reciprocidad. Debido a:
1. No se verifique el uso adecuado de los recursos</v>
      </c>
      <c r="F114" s="604">
        <f>'2. Prob. Impacto'!H38</f>
        <v>0.6</v>
      </c>
      <c r="G114" s="604">
        <f>'2. Prob. Impacto'!P38</f>
        <v>0.8</v>
      </c>
      <c r="H114" s="220">
        <v>1</v>
      </c>
      <c r="I114" s="220" t="s">
        <v>422</v>
      </c>
      <c r="J114" s="221" t="s">
        <v>488</v>
      </c>
      <c r="K114" s="221" t="s">
        <v>489</v>
      </c>
      <c r="L114" s="222" t="s">
        <v>7</v>
      </c>
      <c r="M114" s="263" t="s">
        <v>11</v>
      </c>
      <c r="N114" s="295">
        <f>+IF(M114='7. Formula'!$E$4,'7. Formula'!$F$4,IF(M114='7. Formula'!$E$5,'7. Formula'!$F$5,IF(M114='7. Formula'!$E$6,'7. Formula'!$F$6,"")))</f>
        <v>0.25</v>
      </c>
      <c r="O114" s="222" t="s">
        <v>109</v>
      </c>
      <c r="P114" s="222" t="s">
        <v>65</v>
      </c>
      <c r="Q114" s="223">
        <f>+IF(P114='7. Formula'!$H$4,'7. Formula'!$I$4,IF(P114='7. Formula'!$H$5,'7. Formula'!$I$5,""))</f>
        <v>0.15</v>
      </c>
      <c r="R114" s="224">
        <f t="shared" ref="R114:R115" si="11">+IFERROR(Q114+N114,"")</f>
        <v>0.4</v>
      </c>
      <c r="S114" s="224">
        <f>IF(O114='7. Formula'!$P$5,$F$49-(F$49*R114),F$49)</f>
        <v>0.36</v>
      </c>
      <c r="T114" s="224">
        <f>IF(O114='7. Formula'!$P$6,G$49-(G$49*R114),G$49)</f>
        <v>0.8</v>
      </c>
      <c r="U114" s="604">
        <f>+IF(S116="","",S116)</f>
        <v>0.36</v>
      </c>
      <c r="V114" s="604">
        <f>+IF(T116="","",T116)</f>
        <v>0.8</v>
      </c>
      <c r="W114" s="278" t="s">
        <v>398</v>
      </c>
      <c r="X114" s="222"/>
      <c r="Y114" s="268"/>
      <c r="Z114" s="222"/>
      <c r="AA114" s="222"/>
      <c r="AB114" s="222"/>
      <c r="AC114" s="269"/>
    </row>
    <row r="115" spans="1:29" s="227" customFormat="1" ht="30" customHeight="1" x14ac:dyDescent="0.3">
      <c r="A115" s="628"/>
      <c r="B115" s="113"/>
      <c r="C115" s="602"/>
      <c r="D115" s="116"/>
      <c r="E115" s="611"/>
      <c r="F115" s="613"/>
      <c r="G115" s="613"/>
      <c r="H115" s="114">
        <v>2</v>
      </c>
      <c r="I115" s="114" t="s">
        <v>420</v>
      </c>
      <c r="J115" s="228" t="s">
        <v>490</v>
      </c>
      <c r="K115" s="228" t="s">
        <v>447</v>
      </c>
      <c r="L115" s="229" t="s">
        <v>7</v>
      </c>
      <c r="M115" s="264" t="s">
        <v>11</v>
      </c>
      <c r="N115" s="293">
        <f>+IF(M115='7. Formula'!$E$4,'7. Formula'!$F$4,IF(M115='7. Formula'!$E$5,'7. Formula'!$F$5,IF(M115='7. Formula'!$E$6,'7. Formula'!$F$6,"")))</f>
        <v>0.25</v>
      </c>
      <c r="O115" s="229" t="s">
        <v>109</v>
      </c>
      <c r="P115" s="229" t="s">
        <v>65</v>
      </c>
      <c r="Q115" s="230">
        <f>+IF(P115='7. Formula'!$H$4,'7. Formula'!$I$4,IF(P115='7. Formula'!$H$5,'7. Formula'!$I$5,""))</f>
        <v>0.15</v>
      </c>
      <c r="R115" s="231">
        <f t="shared" si="11"/>
        <v>0.4</v>
      </c>
      <c r="S115" s="231">
        <f>IF(O115='7. Formula'!$P$5,$F$49-(F$49*R115),F$49)</f>
        <v>0.36</v>
      </c>
      <c r="T115" s="231">
        <f>IF(O115='7. Formula'!$P$6,G$49-(G$49*R115),G$49)</f>
        <v>0.8</v>
      </c>
      <c r="U115" s="605"/>
      <c r="V115" s="605"/>
      <c r="W115" s="279" t="s">
        <v>398</v>
      </c>
      <c r="X115" s="229"/>
      <c r="Y115" s="270"/>
      <c r="Z115" s="229"/>
      <c r="AA115" s="229"/>
      <c r="AB115" s="229"/>
      <c r="AC115" s="271"/>
    </row>
    <row r="116" spans="1:29" s="227" customFormat="1" ht="30" customHeight="1" x14ac:dyDescent="0.3">
      <c r="A116" s="616"/>
      <c r="B116" s="252"/>
      <c r="C116" s="603"/>
      <c r="D116" s="253"/>
      <c r="E116" s="612"/>
      <c r="F116" s="614"/>
      <c r="G116" s="614"/>
      <c r="H116" s="254"/>
      <c r="I116" s="254"/>
      <c r="J116" s="255"/>
      <c r="K116" s="255"/>
      <c r="L116" s="256"/>
      <c r="M116" s="267"/>
      <c r="N116" s="280"/>
      <c r="O116" s="280"/>
      <c r="P116" s="267"/>
      <c r="Q116" s="274"/>
      <c r="R116" s="274"/>
      <c r="S116" s="258">
        <f>AVERAGE(S114:S115)</f>
        <v>0.36</v>
      </c>
      <c r="T116" s="258">
        <f>AVERAGE(T114:T115)</f>
        <v>0.8</v>
      </c>
      <c r="U116" s="606"/>
      <c r="V116" s="606"/>
      <c r="W116" s="280"/>
      <c r="X116" s="256"/>
      <c r="Y116" s="275"/>
      <c r="Z116" s="256"/>
      <c r="AA116" s="256"/>
      <c r="AB116" s="256"/>
      <c r="AC116" s="276"/>
    </row>
    <row r="117" spans="1:29" s="227" customFormat="1" ht="30" hidden="1" customHeight="1" x14ac:dyDescent="0.3">
      <c r="A117" s="607">
        <f>'1. Identificación'!A56</f>
        <v>29</v>
      </c>
      <c r="B117" s="218"/>
      <c r="C117" s="601" t="str">
        <f>'1. Identificación'!D$56</f>
        <v>Control Interno</v>
      </c>
      <c r="D117" s="219"/>
      <c r="E117" s="610" t="str">
        <f>'1. Identificación'!N56</f>
        <v xml:space="preserve">Posibilidad de pérdida Económica y Reputacional Por que  no se programe, ejecute y evalué de manera oportuna e independiente el Sistema de Control Interno.   Debido a:
1. No contar con la capacitación para realizar la evaluación idónea del sistema
2. No contar con una programación de seguimiento de los procesos        
3. Carencia de valores y principios éticos en el desempeño de las funciones por parte de los funcionarios.                                           </v>
      </c>
      <c r="F117" s="604">
        <f>'2. Prob. Impacto'!H39</f>
        <v>0.6</v>
      </c>
      <c r="G117" s="604">
        <f>'2. Prob. Impacto'!P39</f>
        <v>0.6</v>
      </c>
      <c r="H117" s="220">
        <v>1</v>
      </c>
      <c r="I117" s="220" t="s">
        <v>422</v>
      </c>
      <c r="J117" s="221" t="s">
        <v>491</v>
      </c>
      <c r="K117" s="221" t="s">
        <v>462</v>
      </c>
      <c r="L117" s="222" t="s">
        <v>7</v>
      </c>
      <c r="M117" s="263" t="s">
        <v>11</v>
      </c>
      <c r="N117" s="295">
        <f>+IF(M117='7. Formula'!$E$4,'7. Formula'!$F$4,IF(M117='7. Formula'!$E$5,'7. Formula'!$F$5,IF(M117='7. Formula'!$E$6,'7. Formula'!$F$6,"")))</f>
        <v>0.25</v>
      </c>
      <c r="O117" s="222" t="s">
        <v>109</v>
      </c>
      <c r="P117" s="222" t="s">
        <v>65</v>
      </c>
      <c r="Q117" s="223">
        <f>+IF(P117='7. Formula'!$H$4,'7. Formula'!$I$4,IF(P117='7. Formula'!$H$5,'7. Formula'!$I$5,""))</f>
        <v>0.15</v>
      </c>
      <c r="R117" s="224">
        <f t="shared" ref="R117:R119" si="12">+IFERROR(Q117+N117,"")</f>
        <v>0.4</v>
      </c>
      <c r="S117" s="224">
        <f>IF(O117='7. Formula'!$P$5,$F$49-(F$49*R117),F$49)</f>
        <v>0.36</v>
      </c>
      <c r="T117" s="224">
        <f>IF(O117='7. Formula'!$P$6,G$49-(G$49*R117),G$49)</f>
        <v>0.8</v>
      </c>
      <c r="U117" s="604">
        <f>+IF(S120="","",S120)</f>
        <v>0.36000000000000004</v>
      </c>
      <c r="V117" s="604">
        <f>+IF(T120="","",T120)</f>
        <v>0.80000000000000016</v>
      </c>
      <c r="W117" s="278" t="s">
        <v>398</v>
      </c>
      <c r="X117" s="222"/>
      <c r="Y117" s="268"/>
      <c r="Z117" s="222"/>
      <c r="AA117" s="222"/>
      <c r="AB117" s="222"/>
      <c r="AC117" s="269"/>
    </row>
    <row r="118" spans="1:29" s="227" customFormat="1" ht="30" hidden="1" customHeight="1" x14ac:dyDescent="0.3">
      <c r="A118" s="608"/>
      <c r="B118" s="113"/>
      <c r="C118" s="602"/>
      <c r="D118" s="116"/>
      <c r="E118" s="611"/>
      <c r="F118" s="613"/>
      <c r="G118" s="613"/>
      <c r="H118" s="114">
        <v>2</v>
      </c>
      <c r="I118" s="114" t="s">
        <v>422</v>
      </c>
      <c r="J118" s="228" t="s">
        <v>492</v>
      </c>
      <c r="K118" s="228" t="s">
        <v>397</v>
      </c>
      <c r="L118" s="229" t="s">
        <v>7</v>
      </c>
      <c r="M118" s="264" t="s">
        <v>11</v>
      </c>
      <c r="N118" s="293">
        <f>+IF(M118='7. Formula'!$E$4,'7. Formula'!$F$4,IF(M118='7. Formula'!$E$5,'7. Formula'!$F$5,IF(M118='7. Formula'!$E$6,'7. Formula'!$F$6,"")))</f>
        <v>0.25</v>
      </c>
      <c r="O118" s="229" t="s">
        <v>109</v>
      </c>
      <c r="P118" s="229" t="s">
        <v>65</v>
      </c>
      <c r="Q118" s="230">
        <f>+IF(P118='7. Formula'!$H$4,'7. Formula'!$I$4,IF(P118='7. Formula'!$H$5,'7. Formula'!$I$5,""))</f>
        <v>0.15</v>
      </c>
      <c r="R118" s="231">
        <f t="shared" si="12"/>
        <v>0.4</v>
      </c>
      <c r="S118" s="231">
        <f>IF(O118='7. Formula'!$P$5,$F$49-(F$49*R118),F$49)</f>
        <v>0.36</v>
      </c>
      <c r="T118" s="231">
        <f>IF(O118='7. Formula'!$P$6,G$49-(G$49*R118),G$49)</f>
        <v>0.8</v>
      </c>
      <c r="U118" s="605"/>
      <c r="V118" s="605"/>
      <c r="W118" s="279" t="s">
        <v>398</v>
      </c>
      <c r="X118" s="229"/>
      <c r="Y118" s="270"/>
      <c r="Z118" s="229"/>
      <c r="AA118" s="229"/>
      <c r="AB118" s="229"/>
      <c r="AC118" s="271"/>
    </row>
    <row r="119" spans="1:29" s="227" customFormat="1" ht="30" hidden="1" customHeight="1" x14ac:dyDescent="0.3">
      <c r="A119" s="608"/>
      <c r="B119" s="113"/>
      <c r="C119" s="602"/>
      <c r="D119" s="116"/>
      <c r="E119" s="611"/>
      <c r="F119" s="613"/>
      <c r="G119" s="613"/>
      <c r="H119" s="114">
        <v>3</v>
      </c>
      <c r="I119" s="114" t="s">
        <v>420</v>
      </c>
      <c r="J119" s="228" t="s">
        <v>493</v>
      </c>
      <c r="K119" s="228" t="s">
        <v>494</v>
      </c>
      <c r="L119" s="229" t="s">
        <v>7</v>
      </c>
      <c r="M119" s="264" t="s">
        <v>11</v>
      </c>
      <c r="N119" s="293">
        <f>+IF(M119='7. Formula'!$E$4,'7. Formula'!$F$4,IF(M119='7. Formula'!$E$5,'7. Formula'!$F$5,IF(M119='7. Formula'!$E$6,'7. Formula'!$F$6,"")))</f>
        <v>0.25</v>
      </c>
      <c r="O119" s="229" t="s">
        <v>109</v>
      </c>
      <c r="P119" s="229" t="s">
        <v>65</v>
      </c>
      <c r="Q119" s="230">
        <f>+IF(P119='7. Formula'!$H$4,'7. Formula'!$I$4,IF(P119='7. Formula'!$H$5,'7. Formula'!$I$5,""))</f>
        <v>0.15</v>
      </c>
      <c r="R119" s="231">
        <f t="shared" si="12"/>
        <v>0.4</v>
      </c>
      <c r="S119" s="231">
        <f>IF(O119='7. Formula'!$P$5,$F$49-(F$49*R119),F$49)</f>
        <v>0.36</v>
      </c>
      <c r="T119" s="231">
        <f>IF(O119='7. Formula'!$P$6,G$49-(G$49*R119),G$49)</f>
        <v>0.8</v>
      </c>
      <c r="U119" s="605"/>
      <c r="V119" s="605"/>
      <c r="W119" s="279" t="s">
        <v>398</v>
      </c>
      <c r="X119" s="229"/>
      <c r="Y119" s="270"/>
      <c r="Z119" s="229"/>
      <c r="AA119" s="229"/>
      <c r="AB119" s="229"/>
      <c r="AC119" s="271"/>
    </row>
    <row r="120" spans="1:29" s="227" customFormat="1" ht="29.25" hidden="1" customHeight="1" thickBot="1" x14ac:dyDescent="0.35">
      <c r="A120" s="609"/>
      <c r="B120" s="252"/>
      <c r="C120" s="603"/>
      <c r="D120" s="253"/>
      <c r="E120" s="612"/>
      <c r="F120" s="614"/>
      <c r="G120" s="614"/>
      <c r="H120" s="254"/>
      <c r="I120" s="254"/>
      <c r="J120" s="255"/>
      <c r="K120" s="255"/>
      <c r="L120" s="256"/>
      <c r="M120" s="267"/>
      <c r="N120" s="280"/>
      <c r="O120" s="280"/>
      <c r="P120" s="267"/>
      <c r="Q120" s="274"/>
      <c r="R120" s="274"/>
      <c r="S120" s="258">
        <f>AVERAGE(S117:S119)</f>
        <v>0.36000000000000004</v>
      </c>
      <c r="T120" s="258">
        <f>AVERAGE(T117:T119)</f>
        <v>0.80000000000000016</v>
      </c>
      <c r="U120" s="606"/>
      <c r="V120" s="606"/>
      <c r="W120" s="280"/>
      <c r="X120" s="256"/>
      <c r="Y120" s="275"/>
      <c r="Z120" s="256"/>
      <c r="AA120" s="256"/>
      <c r="AB120" s="256"/>
      <c r="AC120" s="276"/>
    </row>
    <row r="121" spans="1:29" s="227" customFormat="1" ht="30" hidden="1" customHeight="1" x14ac:dyDescent="0.3">
      <c r="A121" s="607">
        <f>'1. Identificación'!A57</f>
        <v>30</v>
      </c>
      <c r="B121" s="218"/>
      <c r="C121" s="601" t="str">
        <f>'1. Identificación'!D$57</f>
        <v>Control Interno</v>
      </c>
      <c r="D121" s="219"/>
      <c r="E121" s="610" t="str">
        <f>'1. Identificación'!N57</f>
        <v xml:space="preserve">Posibilidad de pérdida Económica y Reputacional Por que no se ejecute el programa de auditorias internas Debido a:
1. No disponer del personal suficiente para el desarrollo de las distintas auditorias
2. Carencia de valores y principios éticos en el desempeño de las funciones por parte de los funcionarios.                                           </v>
      </c>
      <c r="F121" s="604">
        <f>'2. Prob. Impacto'!H40</f>
        <v>0.6</v>
      </c>
      <c r="G121" s="604">
        <f>'2. Prob. Impacto'!P40</f>
        <v>0.6</v>
      </c>
      <c r="H121" s="220">
        <v>1</v>
      </c>
      <c r="I121" s="220" t="s">
        <v>419</v>
      </c>
      <c r="J121" s="221" t="s">
        <v>500</v>
      </c>
      <c r="K121" s="221" t="s">
        <v>462</v>
      </c>
      <c r="L121" s="222" t="s">
        <v>7</v>
      </c>
      <c r="M121" s="263" t="s">
        <v>11</v>
      </c>
      <c r="N121" s="295">
        <f>+IF(M121='7. Formula'!$E$4,'7. Formula'!$F$4,IF(M121='7. Formula'!$E$5,'7. Formula'!$F$5,IF(M121='7. Formula'!$E$6,'7. Formula'!$F$6,"")))</f>
        <v>0.25</v>
      </c>
      <c r="O121" s="222" t="s">
        <v>109</v>
      </c>
      <c r="P121" s="222" t="s">
        <v>65</v>
      </c>
      <c r="Q121" s="223">
        <f>+IF(P121='7. Formula'!$H$4,'7. Formula'!$I$4,IF(P121='7. Formula'!$H$5,'7. Formula'!$I$5,""))</f>
        <v>0.15</v>
      </c>
      <c r="R121" s="224">
        <f t="shared" ref="R121:R123" si="13">+IFERROR(Q121+N121,"")</f>
        <v>0.4</v>
      </c>
      <c r="S121" s="224">
        <f>IF(O121='7. Formula'!$P$5,$F$49-(F$49*R121),F$49)</f>
        <v>0.36</v>
      </c>
      <c r="T121" s="224">
        <f>IF(O121='7. Formula'!$P$6,G$49-(G$49*R121),G$49)</f>
        <v>0.8</v>
      </c>
      <c r="U121" s="604">
        <f>+IF(S124="","",S124)</f>
        <v>0.36000000000000004</v>
      </c>
      <c r="V121" s="604">
        <f>+IF(T124="","",T124)</f>
        <v>0.80000000000000016</v>
      </c>
      <c r="W121" s="278" t="s">
        <v>398</v>
      </c>
      <c r="X121" s="222"/>
      <c r="Y121" s="268"/>
      <c r="Z121" s="222"/>
      <c r="AA121" s="222"/>
      <c r="AB121" s="222"/>
      <c r="AC121" s="269"/>
    </row>
    <row r="122" spans="1:29" s="227" customFormat="1" ht="30" hidden="1" customHeight="1" x14ac:dyDescent="0.3">
      <c r="A122" s="608"/>
      <c r="B122" s="113"/>
      <c r="C122" s="602"/>
      <c r="D122" s="116"/>
      <c r="E122" s="611"/>
      <c r="F122" s="613"/>
      <c r="G122" s="613"/>
      <c r="H122" s="114">
        <v>2</v>
      </c>
      <c r="I122" s="114" t="s">
        <v>422</v>
      </c>
      <c r="J122" s="228" t="s">
        <v>496</v>
      </c>
      <c r="K122" s="228" t="s">
        <v>497</v>
      </c>
      <c r="L122" s="229" t="s">
        <v>7</v>
      </c>
      <c r="M122" s="264" t="s">
        <v>11</v>
      </c>
      <c r="N122" s="293">
        <f>+IF(M122='7. Formula'!$E$4,'7. Formula'!$F$4,IF(M122='7. Formula'!$E$5,'7. Formula'!$F$5,IF(M122='7. Formula'!$E$6,'7. Formula'!$F$6,"")))</f>
        <v>0.25</v>
      </c>
      <c r="O122" s="229" t="s">
        <v>109</v>
      </c>
      <c r="P122" s="229" t="s">
        <v>65</v>
      </c>
      <c r="Q122" s="230">
        <f>+IF(P122='7. Formula'!$H$4,'7. Formula'!$I$4,IF(P122='7. Formula'!$H$5,'7. Formula'!$I$5,""))</f>
        <v>0.15</v>
      </c>
      <c r="R122" s="231">
        <f t="shared" si="13"/>
        <v>0.4</v>
      </c>
      <c r="S122" s="231">
        <f>IF(O122='7. Formula'!$P$5,$F$49-(F$49*R122),F$49)</f>
        <v>0.36</v>
      </c>
      <c r="T122" s="231">
        <f>IF(O122='7. Formula'!$P$6,G$49-(G$49*R122),G$49)</f>
        <v>0.8</v>
      </c>
      <c r="U122" s="605"/>
      <c r="V122" s="605"/>
      <c r="W122" s="279" t="s">
        <v>398</v>
      </c>
      <c r="X122" s="229"/>
      <c r="Y122" s="270"/>
      <c r="Z122" s="229"/>
      <c r="AA122" s="229"/>
      <c r="AB122" s="229"/>
      <c r="AC122" s="271"/>
    </row>
    <row r="123" spans="1:29" s="227" customFormat="1" ht="30" hidden="1" customHeight="1" x14ac:dyDescent="0.3">
      <c r="A123" s="608"/>
      <c r="B123" s="113"/>
      <c r="C123" s="602"/>
      <c r="D123" s="116"/>
      <c r="E123" s="611"/>
      <c r="F123" s="613"/>
      <c r="G123" s="613"/>
      <c r="H123" s="114">
        <v>3</v>
      </c>
      <c r="I123" s="114" t="s">
        <v>420</v>
      </c>
      <c r="J123" s="228" t="s">
        <v>495</v>
      </c>
      <c r="K123" s="228" t="s">
        <v>494</v>
      </c>
      <c r="L123" s="229" t="s">
        <v>7</v>
      </c>
      <c r="M123" s="264" t="s">
        <v>11</v>
      </c>
      <c r="N123" s="293">
        <f>+IF(M123='7. Formula'!$E$4,'7. Formula'!$F$4,IF(M123='7. Formula'!$E$5,'7. Formula'!$F$5,IF(M123='7. Formula'!$E$6,'7. Formula'!$F$6,"")))</f>
        <v>0.25</v>
      </c>
      <c r="O123" s="229" t="s">
        <v>109</v>
      </c>
      <c r="P123" s="229" t="s">
        <v>65</v>
      </c>
      <c r="Q123" s="230">
        <f>+IF(P123='7. Formula'!$H$4,'7. Formula'!$I$4,IF(P123='7. Formula'!$H$5,'7. Formula'!$I$5,""))</f>
        <v>0.15</v>
      </c>
      <c r="R123" s="231">
        <f t="shared" si="13"/>
        <v>0.4</v>
      </c>
      <c r="S123" s="231">
        <f>IF(O123='7. Formula'!$P$5,$F$49-(F$49*R123),F$49)</f>
        <v>0.36</v>
      </c>
      <c r="T123" s="231">
        <f>IF(O123='7. Formula'!$P$6,G$49-(G$49*R123),G$49)</f>
        <v>0.8</v>
      </c>
      <c r="U123" s="605"/>
      <c r="V123" s="605"/>
      <c r="W123" s="279" t="s">
        <v>398</v>
      </c>
      <c r="X123" s="229"/>
      <c r="Y123" s="270"/>
      <c r="Z123" s="229"/>
      <c r="AA123" s="229"/>
      <c r="AB123" s="229"/>
      <c r="AC123" s="271"/>
    </row>
    <row r="124" spans="1:29" s="227" customFormat="1" ht="30" hidden="1" customHeight="1" thickBot="1" x14ac:dyDescent="0.35">
      <c r="A124" s="617"/>
      <c r="B124" s="234"/>
      <c r="C124" s="618"/>
      <c r="D124" s="235"/>
      <c r="E124" s="619"/>
      <c r="F124" s="620"/>
      <c r="G124" s="620"/>
      <c r="H124" s="236"/>
      <c r="I124" s="236"/>
      <c r="J124" s="237"/>
      <c r="K124" s="237"/>
      <c r="L124" s="238"/>
      <c r="M124" s="265"/>
      <c r="N124" s="277"/>
      <c r="O124" s="277"/>
      <c r="P124" s="265"/>
      <c r="Q124" s="240"/>
      <c r="R124" s="240"/>
      <c r="S124" s="241">
        <f>AVERAGE(S121:S123)</f>
        <v>0.36000000000000004</v>
      </c>
      <c r="T124" s="241">
        <f>AVERAGE(T121:T123)</f>
        <v>0.80000000000000016</v>
      </c>
      <c r="U124" s="621"/>
      <c r="V124" s="621"/>
      <c r="W124" s="277"/>
      <c r="X124" s="238"/>
      <c r="Y124" s="272"/>
      <c r="Z124" s="238"/>
      <c r="AA124" s="238"/>
      <c r="AB124" s="238"/>
      <c r="AC124" s="273"/>
    </row>
  </sheetData>
  <sheetProtection insertColumns="0" insertRows="0" insertHyperlinks="0" deleteColumns="0" deleteRows="0"/>
  <autoFilter ref="A14:A124" xr:uid="{00000000-0001-0000-0600-000000000000}">
    <filterColumn colId="0">
      <colorFilter dxfId="148"/>
    </filterColumn>
  </autoFilter>
  <mergeCells count="227">
    <mergeCell ref="U87:U90"/>
    <mergeCell ref="V87:V90"/>
    <mergeCell ref="X12:AC13"/>
    <mergeCell ref="D3:AC3"/>
    <mergeCell ref="D4:AC4"/>
    <mergeCell ref="D5:AC5"/>
    <mergeCell ref="A3:C6"/>
    <mergeCell ref="E15:E17"/>
    <mergeCell ref="R6:V6"/>
    <mergeCell ref="D6:I6"/>
    <mergeCell ref="J6:Q6"/>
    <mergeCell ref="R12:R13"/>
    <mergeCell ref="S12:S13"/>
    <mergeCell ref="T12:T13"/>
    <mergeCell ref="U12:V13"/>
    <mergeCell ref="F15:F17"/>
    <mergeCell ref="I13:K13"/>
    <mergeCell ref="M12:Q12"/>
    <mergeCell ref="M13:Q13"/>
    <mergeCell ref="C13:H13"/>
    <mergeCell ref="U15:U17"/>
    <mergeCell ref="V15:V17"/>
    <mergeCell ref="W6:AC6"/>
    <mergeCell ref="G15:G17"/>
    <mergeCell ref="V72:V74"/>
    <mergeCell ref="U72:U74"/>
    <mergeCell ref="V80:V83"/>
    <mergeCell ref="V78:V79"/>
    <mergeCell ref="U80:U83"/>
    <mergeCell ref="V56:V59"/>
    <mergeCell ref="V60:V63"/>
    <mergeCell ref="V75:V77"/>
    <mergeCell ref="U84:U86"/>
    <mergeCell ref="V84:V86"/>
    <mergeCell ref="V68:V71"/>
    <mergeCell ref="V64:V67"/>
    <mergeCell ref="F103:F106"/>
    <mergeCell ref="F107:F110"/>
    <mergeCell ref="V107:V110"/>
    <mergeCell ref="U114:U116"/>
    <mergeCell ref="V114:V116"/>
    <mergeCell ref="U103:U106"/>
    <mergeCell ref="U91:U94"/>
    <mergeCell ref="V91:V94"/>
    <mergeCell ref="U95:U98"/>
    <mergeCell ref="V95:V98"/>
    <mergeCell ref="U99:U102"/>
    <mergeCell ref="V99:V102"/>
    <mergeCell ref="U111:U113"/>
    <mergeCell ref="V111:V113"/>
    <mergeCell ref="V103:V106"/>
    <mergeCell ref="U107:U110"/>
    <mergeCell ref="C15:C17"/>
    <mergeCell ref="G78:G79"/>
    <mergeCell ref="F72:F74"/>
    <mergeCell ref="G72:G74"/>
    <mergeCell ref="U52:U55"/>
    <mergeCell ref="U56:U59"/>
    <mergeCell ref="U60:U63"/>
    <mergeCell ref="F64:F67"/>
    <mergeCell ref="G64:G67"/>
    <mergeCell ref="F52:F55"/>
    <mergeCell ref="G52:G55"/>
    <mergeCell ref="F56:F59"/>
    <mergeCell ref="G56:G59"/>
    <mergeCell ref="F60:F63"/>
    <mergeCell ref="U68:U71"/>
    <mergeCell ref="U64:U67"/>
    <mergeCell ref="F68:F71"/>
    <mergeCell ref="G68:G71"/>
    <mergeCell ref="G60:G63"/>
    <mergeCell ref="C33:C37"/>
    <mergeCell ref="C38:C41"/>
    <mergeCell ref="F33:F37"/>
    <mergeCell ref="F38:F41"/>
    <mergeCell ref="G25:G29"/>
    <mergeCell ref="A15:A17"/>
    <mergeCell ref="A18:A21"/>
    <mergeCell ref="A22:A24"/>
    <mergeCell ref="A25:A29"/>
    <mergeCell ref="A30:A32"/>
    <mergeCell ref="A56:A59"/>
    <mergeCell ref="A60:A63"/>
    <mergeCell ref="A33:A37"/>
    <mergeCell ref="A38:A41"/>
    <mergeCell ref="A46:A48"/>
    <mergeCell ref="A42:A45"/>
    <mergeCell ref="V18:V21"/>
    <mergeCell ref="U33:U37"/>
    <mergeCell ref="A111:A113"/>
    <mergeCell ref="A114:A116"/>
    <mergeCell ref="A84:A86"/>
    <mergeCell ref="A87:A90"/>
    <mergeCell ref="A91:A94"/>
    <mergeCell ref="A95:A98"/>
    <mergeCell ref="A80:A83"/>
    <mergeCell ref="E49:E51"/>
    <mergeCell ref="A64:A67"/>
    <mergeCell ref="A68:A71"/>
    <mergeCell ref="A72:A74"/>
    <mergeCell ref="E64:E67"/>
    <mergeCell ref="E68:E71"/>
    <mergeCell ref="E72:E74"/>
    <mergeCell ref="C49:C51"/>
    <mergeCell ref="A49:A51"/>
    <mergeCell ref="A52:A55"/>
    <mergeCell ref="E52:E55"/>
    <mergeCell ref="E80:E83"/>
    <mergeCell ref="F18:F21"/>
    <mergeCell ref="F22:F24"/>
    <mergeCell ref="E78:E79"/>
    <mergeCell ref="F46:F48"/>
    <mergeCell ref="C46:C48"/>
    <mergeCell ref="C42:C45"/>
    <mergeCell ref="U18:U21"/>
    <mergeCell ref="E18:E21"/>
    <mergeCell ref="E22:E24"/>
    <mergeCell ref="E25:E29"/>
    <mergeCell ref="C25:C29"/>
    <mergeCell ref="C52:C55"/>
    <mergeCell ref="F30:F32"/>
    <mergeCell ref="G30:G32"/>
    <mergeCell ref="V52:V55"/>
    <mergeCell ref="V49:V51"/>
    <mergeCell ref="U46:U48"/>
    <mergeCell ref="V42:V45"/>
    <mergeCell ref="U42:U45"/>
    <mergeCell ref="V46:V48"/>
    <mergeCell ref="C18:C21"/>
    <mergeCell ref="C22:C24"/>
    <mergeCell ref="G18:G21"/>
    <mergeCell ref="G49:G51"/>
    <mergeCell ref="F49:F51"/>
    <mergeCell ref="G33:G37"/>
    <mergeCell ref="G38:G41"/>
    <mergeCell ref="G46:G48"/>
    <mergeCell ref="F25:F29"/>
    <mergeCell ref="C30:C32"/>
    <mergeCell ref="E30:E32"/>
    <mergeCell ref="E33:E37"/>
    <mergeCell ref="E38:E41"/>
    <mergeCell ref="E42:E45"/>
    <mergeCell ref="E46:E48"/>
    <mergeCell ref="G42:G45"/>
    <mergeCell ref="G22:G24"/>
    <mergeCell ref="F42:F45"/>
    <mergeCell ref="V33:V37"/>
    <mergeCell ref="U38:U41"/>
    <mergeCell ref="V38:V41"/>
    <mergeCell ref="U22:U24"/>
    <mergeCell ref="V22:V24"/>
    <mergeCell ref="U25:U29"/>
    <mergeCell ref="V25:V29"/>
    <mergeCell ref="U30:U32"/>
    <mergeCell ref="V30:V32"/>
    <mergeCell ref="A121:A124"/>
    <mergeCell ref="C121:C124"/>
    <mergeCell ref="E121:E124"/>
    <mergeCell ref="F121:F124"/>
    <mergeCell ref="G121:G124"/>
    <mergeCell ref="U121:U124"/>
    <mergeCell ref="V121:V124"/>
    <mergeCell ref="C80:C83"/>
    <mergeCell ref="C84:C86"/>
    <mergeCell ref="C87:C90"/>
    <mergeCell ref="C91:C94"/>
    <mergeCell ref="C95:C98"/>
    <mergeCell ref="C99:C102"/>
    <mergeCell ref="C103:C106"/>
    <mergeCell ref="C107:C110"/>
    <mergeCell ref="C111:C113"/>
    <mergeCell ref="E103:E106"/>
    <mergeCell ref="F80:F83"/>
    <mergeCell ref="G80:G83"/>
    <mergeCell ref="E111:E113"/>
    <mergeCell ref="E107:E110"/>
    <mergeCell ref="E114:E116"/>
    <mergeCell ref="G107:G110"/>
    <mergeCell ref="F111:F113"/>
    <mergeCell ref="V117:V120"/>
    <mergeCell ref="C72:C74"/>
    <mergeCell ref="C75:C77"/>
    <mergeCell ref="C78:C79"/>
    <mergeCell ref="E75:E77"/>
    <mergeCell ref="U78:U79"/>
    <mergeCell ref="F75:F77"/>
    <mergeCell ref="G75:G77"/>
    <mergeCell ref="U75:U77"/>
    <mergeCell ref="F78:F79"/>
    <mergeCell ref="E99:E102"/>
    <mergeCell ref="G95:G98"/>
    <mergeCell ref="F99:F102"/>
    <mergeCell ref="G99:G102"/>
    <mergeCell ref="E91:E94"/>
    <mergeCell ref="E95:E98"/>
    <mergeCell ref="F84:F86"/>
    <mergeCell ref="G84:G86"/>
    <mergeCell ref="F87:F90"/>
    <mergeCell ref="G87:G90"/>
    <mergeCell ref="F91:F94"/>
    <mergeCell ref="G91:G94"/>
    <mergeCell ref="F95:F98"/>
    <mergeCell ref="E84:E86"/>
    <mergeCell ref="C60:C63"/>
    <mergeCell ref="C64:C67"/>
    <mergeCell ref="C68:C71"/>
    <mergeCell ref="U49:U51"/>
    <mergeCell ref="C114:C116"/>
    <mergeCell ref="A117:A120"/>
    <mergeCell ref="C117:C120"/>
    <mergeCell ref="E117:E120"/>
    <mergeCell ref="F117:F120"/>
    <mergeCell ref="G117:G120"/>
    <mergeCell ref="U117:U120"/>
    <mergeCell ref="E56:E59"/>
    <mergeCell ref="E60:E63"/>
    <mergeCell ref="C56:C59"/>
    <mergeCell ref="A75:A77"/>
    <mergeCell ref="A78:A79"/>
    <mergeCell ref="A99:A102"/>
    <mergeCell ref="A107:A110"/>
    <mergeCell ref="A103:A106"/>
    <mergeCell ref="E87:E90"/>
    <mergeCell ref="G111:G113"/>
    <mergeCell ref="F114:F116"/>
    <mergeCell ref="G114:G116"/>
    <mergeCell ref="G103:G106"/>
  </mergeCells>
  <phoneticPr fontId="46" type="noConversion"/>
  <conditionalFormatting sqref="F15:G124">
    <cfRule type="cellIs" dxfId="89" priority="174" operator="equal">
      <formula>0.2</formula>
    </cfRule>
    <cfRule type="cellIs" dxfId="88" priority="172" operator="equal">
      <formula>0.6</formula>
    </cfRule>
    <cfRule type="cellIs" dxfId="87" priority="171" operator="equal">
      <formula>0.8</formula>
    </cfRule>
    <cfRule type="cellIs" dxfId="86" priority="170" operator="equal">
      <formula>1</formula>
    </cfRule>
    <cfRule type="cellIs" dxfId="85" priority="173" operator="equal">
      <formula>0.4</formula>
    </cfRule>
  </conditionalFormatting>
  <conditionalFormatting sqref="U15:V55 W67 W91:W112 U111:W116 U84:W90">
    <cfRule type="cellIs" dxfId="84" priority="426" operator="equal">
      <formula>0.2</formula>
    </cfRule>
  </conditionalFormatting>
  <conditionalFormatting sqref="U15:V59">
    <cfRule type="cellIs" dxfId="83" priority="295" operator="equal">
      <formula>0.2</formula>
    </cfRule>
  </conditionalFormatting>
  <conditionalFormatting sqref="U15:V71">
    <cfRule type="cellIs" dxfId="82" priority="148" operator="between">
      <formula>0.41</formula>
      <formula>0.6</formula>
    </cfRule>
    <cfRule type="cellIs" dxfId="81" priority="153" operator="equal">
      <formula>0.8</formula>
    </cfRule>
    <cfRule type="cellIs" dxfId="80" priority="152" operator="equal">
      <formula>1</formula>
    </cfRule>
    <cfRule type="cellIs" dxfId="79" priority="150" operator="between">
      <formula>0.01</formula>
      <formula>0.2</formula>
    </cfRule>
    <cfRule type="cellIs" dxfId="78" priority="154" operator="equal">
      <formula>0.6</formula>
    </cfRule>
    <cfRule type="cellIs" dxfId="77" priority="146" operator="between">
      <formula>0.81</formula>
      <formula>1</formula>
    </cfRule>
    <cfRule type="cellIs" dxfId="76" priority="149" operator="between">
      <formula>0.21</formula>
      <formula>0.4</formula>
    </cfRule>
    <cfRule type="cellIs" dxfId="75" priority="147" operator="between">
      <formula>0.61</formula>
      <formula>0.8</formula>
    </cfRule>
    <cfRule type="cellIs" dxfId="74" priority="155" operator="equal">
      <formula>0.4</formula>
    </cfRule>
  </conditionalFormatting>
  <conditionalFormatting sqref="U56:V59">
    <cfRule type="cellIs" dxfId="73" priority="294" operator="equal">
      <formula>0.2</formula>
    </cfRule>
  </conditionalFormatting>
  <conditionalFormatting sqref="U56:V63">
    <cfRule type="cellIs" dxfId="72" priority="230" operator="equal">
      <formula>0.2</formula>
    </cfRule>
  </conditionalFormatting>
  <conditionalFormatting sqref="U60:V63">
    <cfRule type="cellIs" dxfId="71" priority="229" operator="equal">
      <formula>0.2</formula>
    </cfRule>
  </conditionalFormatting>
  <conditionalFormatting sqref="U60:V67">
    <cfRule type="cellIs" dxfId="70" priority="169" operator="equal">
      <formula>0.2</formula>
    </cfRule>
  </conditionalFormatting>
  <conditionalFormatting sqref="U64:V67">
    <cfRule type="cellIs" dxfId="69" priority="168" operator="equal">
      <formula>0.2</formula>
    </cfRule>
  </conditionalFormatting>
  <conditionalFormatting sqref="U64:V71">
    <cfRule type="cellIs" dxfId="68" priority="157" operator="equal">
      <formula>0.2</formula>
    </cfRule>
  </conditionalFormatting>
  <conditionalFormatting sqref="U68:V71">
    <cfRule type="cellIs" dxfId="67" priority="151" operator="equal">
      <formula>0.2</formula>
    </cfRule>
    <cfRule type="cellIs" dxfId="66" priority="156" operator="equal">
      <formula>0.2</formula>
    </cfRule>
  </conditionalFormatting>
  <conditionalFormatting sqref="U78:V83">
    <cfRule type="cellIs" dxfId="65" priority="111" operator="equal">
      <formula>0.2</formula>
    </cfRule>
  </conditionalFormatting>
  <conditionalFormatting sqref="U80:V83">
    <cfRule type="cellIs" dxfId="64" priority="105" operator="equal">
      <formula>0.2</formula>
    </cfRule>
  </conditionalFormatting>
  <conditionalFormatting sqref="U91:V110">
    <cfRule type="cellIs" dxfId="63" priority="55" operator="equal">
      <formula>0.2</formula>
    </cfRule>
    <cfRule type="cellIs" dxfId="62" priority="54" operator="equal">
      <formula>0.2</formula>
    </cfRule>
    <cfRule type="cellIs" dxfId="61" priority="53" operator="equal">
      <formula>0.4</formula>
    </cfRule>
    <cfRule type="cellIs" dxfId="60" priority="52" operator="equal">
      <formula>0.6</formula>
    </cfRule>
    <cfRule type="cellIs" dxfId="59" priority="51" operator="equal">
      <formula>0.8</formula>
    </cfRule>
    <cfRule type="cellIs" dxfId="58" priority="50" operator="equal">
      <formula>1</formula>
    </cfRule>
    <cfRule type="cellIs" dxfId="57" priority="48" operator="between">
      <formula>0.21</formula>
      <formula>0.4</formula>
    </cfRule>
    <cfRule type="cellIs" dxfId="56" priority="47" operator="between">
      <formula>0.41</formula>
      <formula>0.6</formula>
    </cfRule>
    <cfRule type="cellIs" dxfId="55" priority="46" operator="between">
      <formula>0.61</formula>
      <formula>0.8</formula>
    </cfRule>
    <cfRule type="cellIs" dxfId="54" priority="45" operator="between">
      <formula>0.81</formula>
      <formula>1</formula>
    </cfRule>
    <cfRule type="cellIs" dxfId="53" priority="49" operator="between">
      <formula>0.01</formula>
      <formula>0.2</formula>
    </cfRule>
  </conditionalFormatting>
  <conditionalFormatting sqref="U117:V120">
    <cfRule type="cellIs" dxfId="52" priority="44" operator="equal">
      <formula>0.2</formula>
    </cfRule>
  </conditionalFormatting>
  <conditionalFormatting sqref="U117:V124">
    <cfRule type="cellIs" dxfId="51" priority="32" operator="equal">
      <formula>0.2</formula>
    </cfRule>
  </conditionalFormatting>
  <conditionalFormatting sqref="U72:W79">
    <cfRule type="cellIs" dxfId="50" priority="145" operator="equal">
      <formula>0.2</formula>
    </cfRule>
    <cfRule type="cellIs" dxfId="49" priority="144" operator="equal">
      <formula>0.2</formula>
    </cfRule>
  </conditionalFormatting>
  <conditionalFormatting sqref="U72:W90">
    <cfRule type="cellIs" dxfId="48" priority="101" operator="between">
      <formula>0.61</formula>
      <formula>0.8</formula>
    </cfRule>
    <cfRule type="cellIs" dxfId="47" priority="102" operator="between">
      <formula>0.41</formula>
      <formula>0.6</formula>
    </cfRule>
    <cfRule type="cellIs" dxfId="46" priority="103" operator="between">
      <formula>0.21</formula>
      <formula>0.4</formula>
    </cfRule>
    <cfRule type="cellIs" dxfId="45" priority="104" operator="between">
      <formula>0.01</formula>
      <formula>0.2</formula>
    </cfRule>
    <cfRule type="cellIs" dxfId="44" priority="106" operator="equal">
      <formula>1</formula>
    </cfRule>
    <cfRule type="cellIs" dxfId="43" priority="107" operator="equal">
      <formula>0.8</formula>
    </cfRule>
    <cfRule type="cellIs" dxfId="42" priority="108" operator="equal">
      <formula>0.6</formula>
    </cfRule>
    <cfRule type="cellIs" dxfId="41" priority="109" operator="equal">
      <formula>0.4</formula>
    </cfRule>
    <cfRule type="cellIs" dxfId="40" priority="100" operator="between">
      <formula>0.81</formula>
      <formula>1</formula>
    </cfRule>
  </conditionalFormatting>
  <conditionalFormatting sqref="U80:W90">
    <cfRule type="cellIs" dxfId="39" priority="110" operator="equal">
      <formula>0.2</formula>
    </cfRule>
  </conditionalFormatting>
  <conditionalFormatting sqref="U111:W124">
    <cfRule type="cellIs" dxfId="38" priority="7" operator="equal">
      <formula>0.8</formula>
    </cfRule>
    <cfRule type="cellIs" dxfId="37" priority="8" operator="equal">
      <formula>0.6</formula>
    </cfRule>
    <cfRule type="cellIs" dxfId="36" priority="9" operator="equal">
      <formula>0.4</formula>
    </cfRule>
    <cfRule type="cellIs" dxfId="35" priority="1" operator="between">
      <formula>0.81</formula>
      <formula>1</formula>
    </cfRule>
    <cfRule type="cellIs" dxfId="34" priority="6" operator="equal">
      <formula>1</formula>
    </cfRule>
  </conditionalFormatting>
  <conditionalFormatting sqref="U117:W124">
    <cfRule type="cellIs" dxfId="33" priority="5" operator="between">
      <formula>0.01</formula>
      <formula>0.2</formula>
    </cfRule>
    <cfRule type="cellIs" dxfId="32" priority="4" operator="between">
      <formula>0.21</formula>
      <formula>0.4</formula>
    </cfRule>
    <cfRule type="cellIs" dxfId="31" priority="3" operator="between">
      <formula>0.41</formula>
      <formula>0.6</formula>
    </cfRule>
    <cfRule type="cellIs" dxfId="30" priority="2" operator="between">
      <formula>0.61</formula>
      <formula>0.8</formula>
    </cfRule>
  </conditionalFormatting>
  <conditionalFormatting sqref="U121:W124">
    <cfRule type="cellIs" dxfId="29" priority="33" operator="equal">
      <formula>0.2</formula>
    </cfRule>
  </conditionalFormatting>
  <conditionalFormatting sqref="W67 W91:W112 U111:W116 U15:V55">
    <cfRule type="cellIs" dxfId="28" priority="425" operator="equal">
      <formula>0.2</formula>
    </cfRule>
  </conditionalFormatting>
  <conditionalFormatting sqref="W67 W91:W112 U111:W116">
    <cfRule type="cellIs" dxfId="27" priority="302" operator="between">
      <formula>0.61</formula>
      <formula>0.8</formula>
    </cfRule>
    <cfRule type="cellIs" dxfId="26" priority="303" operator="between">
      <formula>0.41</formula>
      <formula>0.6</formula>
    </cfRule>
    <cfRule type="cellIs" dxfId="25" priority="304" operator="between">
      <formula>0.21</formula>
      <formula>0.4</formula>
    </cfRule>
    <cfRule type="cellIs" dxfId="24" priority="305" operator="between">
      <formula>0.01</formula>
      <formula>0.2</formula>
    </cfRule>
  </conditionalFormatting>
  <conditionalFormatting sqref="W67 W91:W112">
    <cfRule type="cellIs" dxfId="23" priority="301" operator="between">
      <formula>0.81</formula>
      <formula>1</formula>
    </cfRule>
    <cfRule type="cellIs" dxfId="22" priority="307" operator="equal">
      <formula>1</formula>
    </cfRule>
    <cfRule type="cellIs" dxfId="21" priority="308" operator="equal">
      <formula>0.8</formula>
    </cfRule>
    <cfRule type="cellIs" dxfId="20" priority="309" operator="equal">
      <formula>0.6</formula>
    </cfRule>
    <cfRule type="cellIs" dxfId="19" priority="310" operator="equal">
      <formula>0.4</formula>
    </cfRule>
  </conditionalFormatting>
  <conditionalFormatting sqref="W80:W83">
    <cfRule type="cellIs" dxfId="18" priority="122" operator="equal">
      <formula>0.2</formula>
    </cfRule>
  </conditionalFormatting>
  <conditionalFormatting sqref="W117:W119">
    <cfRule type="cellIs" dxfId="17" priority="10" operator="equal">
      <formula>0.2</formula>
    </cfRule>
    <cfRule type="cellIs" dxfId="16" priority="11" operator="equal">
      <formula>0.2</formula>
    </cfRule>
  </conditionalFormatting>
  <conditionalFormatting sqref="W120">
    <cfRule type="cellIs" dxfId="15" priority="212" operator="equal">
      <formula>0.2</formula>
    </cfRule>
    <cfRule type="cellIs" dxfId="14" priority="213" operator="equal">
      <formula>0.2</formula>
    </cfRule>
  </conditionalFormatting>
  <conditionalFormatting sqref="W120:W124">
    <cfRule type="cellIs" dxfId="13" priority="196" operator="equal">
      <formula>0.2</formula>
    </cfRule>
  </conditionalFormatting>
  <conditionalFormatting sqref="W121:W124">
    <cfRule type="cellIs" dxfId="12" priority="195" operator="equal">
      <formula>0.2</formula>
    </cfRule>
  </conditionalFormatting>
  <dataValidations count="1">
    <dataValidation type="list" allowBlank="1" showInputMessage="1" showErrorMessage="1" sqref="L15:L124" xr:uid="{00000000-0002-0000-0600-000000000000}">
      <formula1>$L$7:$L$8</formula1>
    </dataValidation>
  </dataValidations>
  <hyperlinks>
    <hyperlink ref="A1" location="OPCIONES!A1" display="OPCIONES" xr:uid="{00000000-0004-0000-0600-000000000000}"/>
  </hyperlinks>
  <pageMargins left="0.23622047244094491" right="0.23622047244094491" top="0.74803149606299213" bottom="0.74803149606299213" header="0.31496062992125984" footer="0.31496062992125984"/>
  <pageSetup scale="2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'7. Formula'!$Z$3:$Z$15</xm:f>
          </x14:formula1>
          <xm:sqref>I49:I50 I25:I28 I30:I31 I38:I40 I42:I44 I33:I36 I15:I23 I46:I47</xm:sqref>
        </x14:dataValidation>
        <x14:dataValidation type="list" allowBlank="1" showInputMessage="1" showErrorMessage="1" xr:uid="{00000000-0002-0000-0600-000002000000}">
          <x14:formula1>
            <xm:f>'7. Formula'!$Z$3:$Z$16</xm:f>
          </x14:formula1>
          <xm:sqref>I52:I54 I60:I62 I56:I58 I75:I76 I64:I66 I68:I70 I72:I73 I80:I82 I78 I84:I85 I87:I89 I91:I93 I95:I97 I99:I101 I103:I105 I107:I109 I111:I112 I114:I115 I117:I119 I121:I123</xm:sqref>
        </x14:dataValidation>
        <x14:dataValidation type="list" allowBlank="1" showInputMessage="1" showErrorMessage="1" xr:uid="{00000000-0002-0000-0600-000003000000}">
          <x14:formula1>
            <xm:f>'7. Formula'!$E$4:$E$7</xm:f>
          </x14:formula1>
          <xm:sqref>M15:M124</xm:sqref>
        </x14:dataValidation>
        <x14:dataValidation type="list" allowBlank="1" showInputMessage="1" showErrorMessage="1" xr:uid="{00000000-0002-0000-0600-000004000000}">
          <x14:formula1>
            <xm:f>'7. Formula'!$H$4:$H$6</xm:f>
          </x14:formula1>
          <xm:sqref>P15:P124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33"/>
  </sheetPr>
  <dimension ref="A1:Y40"/>
  <sheetViews>
    <sheetView showGridLines="0" topLeftCell="A19" zoomScale="40" zoomScaleNormal="40" workbookViewId="0">
      <selection activeCell="N13" sqref="N13"/>
    </sheetView>
  </sheetViews>
  <sheetFormatPr baseColWidth="10" defaultRowHeight="14.5" x14ac:dyDescent="0.35"/>
  <cols>
    <col min="1" max="1" width="32.1796875" customWidth="1"/>
    <col min="2" max="2" width="9.54296875" style="397" customWidth="1"/>
    <col min="3" max="3" width="64.1796875" customWidth="1"/>
    <col min="4" max="4" width="13.54296875" customWidth="1"/>
    <col min="5" max="5" width="14.453125" customWidth="1"/>
    <col min="6" max="6" width="21.1796875" customWidth="1"/>
    <col min="7" max="7" width="14.453125" customWidth="1"/>
    <col min="8" max="8" width="15.453125" customWidth="1"/>
    <col min="9" max="9" width="15.81640625" customWidth="1"/>
    <col min="12" max="12" width="18.453125" customWidth="1"/>
    <col min="13" max="13" width="16.1796875" customWidth="1"/>
    <col min="14" max="14" width="16.54296875" customWidth="1"/>
    <col min="15" max="15" width="15.54296875" customWidth="1"/>
    <col min="16" max="16" width="16.453125" customWidth="1"/>
  </cols>
  <sheetData>
    <row r="1" spans="1:25" ht="28.5" hidden="1" customHeight="1" thickBot="1" x14ac:dyDescent="0.4">
      <c r="A1" s="148" t="s">
        <v>237</v>
      </c>
    </row>
    <row r="2" spans="1:25" ht="34" hidden="1" customHeight="1" x14ac:dyDescent="0.35">
      <c r="A2" s="18"/>
      <c r="B2" s="210"/>
      <c r="C2" s="129"/>
      <c r="D2" s="129"/>
      <c r="E2" s="149"/>
      <c r="F2" s="149"/>
      <c r="G2" s="149"/>
      <c r="H2" s="149"/>
      <c r="I2" s="149"/>
      <c r="J2" s="149"/>
      <c r="K2" s="149"/>
      <c r="L2" s="149"/>
      <c r="M2" s="149"/>
      <c r="N2" s="149"/>
      <c r="O2" s="149"/>
      <c r="P2" s="149"/>
    </row>
    <row r="3" spans="1:25" ht="22.5" hidden="1" customHeight="1" x14ac:dyDescent="0.35">
      <c r="A3" s="18"/>
      <c r="B3" s="210"/>
      <c r="C3" s="129"/>
      <c r="D3" s="129"/>
      <c r="E3" s="149"/>
      <c r="F3" s="149"/>
      <c r="G3" s="149"/>
      <c r="H3" s="149"/>
      <c r="I3" s="149"/>
      <c r="J3" s="149"/>
      <c r="K3" s="149"/>
      <c r="L3" s="149"/>
      <c r="M3" s="149"/>
      <c r="N3" s="149"/>
      <c r="O3" s="149"/>
      <c r="P3" s="149"/>
    </row>
    <row r="4" spans="1:25" ht="25" hidden="1" customHeight="1" x14ac:dyDescent="0.35">
      <c r="A4" s="18"/>
      <c r="B4" s="210"/>
      <c r="C4" s="129"/>
      <c r="D4" s="129"/>
      <c r="E4" s="149"/>
      <c r="F4" s="149"/>
      <c r="G4" s="149"/>
      <c r="H4" s="149"/>
      <c r="I4" s="149"/>
      <c r="J4" s="149"/>
      <c r="K4" s="149"/>
      <c r="L4" s="149"/>
      <c r="M4" s="149"/>
      <c r="N4" s="149"/>
      <c r="O4" s="149"/>
      <c r="P4" s="149"/>
    </row>
    <row r="5" spans="1:25" ht="25" hidden="1" customHeight="1" x14ac:dyDescent="0.35">
      <c r="A5" s="18"/>
      <c r="B5" s="210"/>
      <c r="C5" s="129"/>
      <c r="D5" s="129"/>
      <c r="E5" s="149"/>
      <c r="F5" s="149"/>
      <c r="G5" s="149"/>
      <c r="H5" s="149"/>
      <c r="I5" s="149"/>
      <c r="J5" s="149"/>
      <c r="K5" s="149"/>
      <c r="L5" s="149"/>
      <c r="M5" s="149"/>
      <c r="N5" s="149"/>
      <c r="O5" s="149"/>
      <c r="P5" s="149"/>
    </row>
    <row r="6" spans="1:25" ht="24" hidden="1" customHeight="1" x14ac:dyDescent="0.35">
      <c r="A6" s="18"/>
      <c r="B6" s="210"/>
      <c r="C6" s="129"/>
      <c r="D6" s="129"/>
      <c r="E6" s="149"/>
      <c r="F6" s="149"/>
      <c r="G6" s="149"/>
      <c r="H6" s="149"/>
      <c r="I6" s="149"/>
      <c r="J6" s="149"/>
      <c r="K6" s="149"/>
      <c r="L6" s="149"/>
      <c r="M6" s="149"/>
      <c r="N6" s="149"/>
      <c r="O6" s="149"/>
      <c r="P6" s="149"/>
    </row>
    <row r="7" spans="1:25" ht="20" customHeight="1" thickBot="1" x14ac:dyDescent="0.4">
      <c r="A7" s="18"/>
      <c r="B7" s="210"/>
      <c r="C7" s="129"/>
      <c r="D7" s="129"/>
      <c r="E7" s="149"/>
      <c r="F7" s="149"/>
      <c r="G7" s="149"/>
      <c r="H7" s="149"/>
      <c r="I7" s="149"/>
      <c r="J7" s="149"/>
      <c r="K7" s="149"/>
      <c r="L7" s="149"/>
      <c r="M7" s="149"/>
      <c r="N7" s="149"/>
      <c r="O7" s="149"/>
      <c r="P7" s="149"/>
    </row>
    <row r="8" spans="1:25" ht="16" thickBot="1" x14ac:dyDescent="0.4">
      <c r="J8" s="666" t="s">
        <v>119</v>
      </c>
      <c r="K8" s="667"/>
      <c r="L8" s="667"/>
      <c r="M8" s="667"/>
      <c r="N8" s="667"/>
      <c r="O8" s="667"/>
      <c r="P8" s="668"/>
      <c r="R8" s="154"/>
      <c r="S8" s="671"/>
      <c r="T8" s="674"/>
      <c r="U8" s="579" t="s">
        <v>110</v>
      </c>
      <c r="V8" s="579"/>
      <c r="W8" s="579"/>
      <c r="X8" s="579"/>
      <c r="Y8" s="580"/>
    </row>
    <row r="9" spans="1:25" ht="16" thickBot="1" x14ac:dyDescent="0.4">
      <c r="A9" s="75"/>
      <c r="B9" s="422"/>
      <c r="C9" s="75"/>
      <c r="D9" s="75"/>
      <c r="E9" s="75"/>
      <c r="F9" s="663" t="s">
        <v>105</v>
      </c>
      <c r="G9" s="664"/>
      <c r="H9" s="665"/>
      <c r="J9" s="311"/>
      <c r="K9" s="312"/>
      <c r="L9" s="669" t="s">
        <v>110</v>
      </c>
      <c r="M9" s="669"/>
      <c r="N9" s="669"/>
      <c r="O9" s="669"/>
      <c r="P9" s="670"/>
      <c r="R9" s="23"/>
      <c r="S9" s="672"/>
      <c r="T9" s="675"/>
      <c r="U9" s="38">
        <v>0.2</v>
      </c>
      <c r="V9" s="38">
        <v>0.4</v>
      </c>
      <c r="W9" s="38">
        <v>0.6</v>
      </c>
      <c r="X9" s="38">
        <v>0.8</v>
      </c>
      <c r="Y9" s="39">
        <v>1</v>
      </c>
    </row>
    <row r="10" spans="1:25" ht="69.650000000000006" customHeight="1" thickBot="1" x14ac:dyDescent="0.4">
      <c r="A10" s="309" t="s">
        <v>106</v>
      </c>
      <c r="B10" s="307" t="s">
        <v>107</v>
      </c>
      <c r="C10" s="308" t="s">
        <v>0</v>
      </c>
      <c r="D10" s="307" t="s">
        <v>108</v>
      </c>
      <c r="E10" s="307" t="s">
        <v>233</v>
      </c>
      <c r="F10" s="308" t="s">
        <v>109</v>
      </c>
      <c r="G10" s="307" t="s">
        <v>110</v>
      </c>
      <c r="H10" s="306" t="s">
        <v>111</v>
      </c>
      <c r="J10" s="310"/>
      <c r="K10" s="24"/>
      <c r="L10" s="25" t="s">
        <v>120</v>
      </c>
      <c r="M10" s="25" t="s">
        <v>98</v>
      </c>
      <c r="N10" s="25" t="s">
        <v>67</v>
      </c>
      <c r="O10" s="25" t="s">
        <v>99</v>
      </c>
      <c r="P10" s="26" t="s">
        <v>100</v>
      </c>
      <c r="R10" s="155"/>
      <c r="S10" s="673"/>
      <c r="T10" s="676"/>
      <c r="U10" s="45" t="s">
        <v>120</v>
      </c>
      <c r="V10" s="45" t="s">
        <v>98</v>
      </c>
      <c r="W10" s="45" t="s">
        <v>67</v>
      </c>
      <c r="X10" s="45" t="s">
        <v>99</v>
      </c>
      <c r="Y10" s="156" t="s">
        <v>100</v>
      </c>
    </row>
    <row r="11" spans="1:25" ht="150" customHeight="1" x14ac:dyDescent="0.35">
      <c r="A11" s="301" t="str">
        <f>'1. Identificación'!G28</f>
        <v>Estratégico</v>
      </c>
      <c r="B11" s="304">
        <f>'1. Identificación'!A28</f>
        <v>1</v>
      </c>
      <c r="C11" s="302" t="str">
        <f>'1. Identificación'!N28</f>
        <v>Posibilidad de pérdida Económica y Reputacional Por la planeación inadecuada en términos de pertinencia u oportunidad Debido a:
1 Constantes cambios normativos 
2. Debilidad de la estructura de planta de personal ante la ausencia  de un personal de planeación estratégica. 
3.  Falta de conocimiento de los procedimientos establecidos.</v>
      </c>
      <c r="D11" s="303">
        <f>'4. Val. Control'!S17</f>
        <v>0.39</v>
      </c>
      <c r="E11" s="303">
        <f>'4. Val. Control'!T17</f>
        <v>0.6</v>
      </c>
      <c r="F11" s="304" t="str">
        <f>+IF(D11=0,"",IF(D11&lt;=$S$15,$T$15,IF(D11&lt;=$S$14,$T$14,IF(D11&lt;=$S$13,$T$13,IF(D11&lt;=$S$12,$T$12,IF(D11&lt;=$S$11,$T$11,""))))))</f>
        <v>Baja</v>
      </c>
      <c r="G11" s="304" t="str">
        <f>+IF(E11=0,"",IF(E11&lt;=$U$9,$U$10,IF(E11&lt;=$V$9,$V$10,IF(E11&lt;=$W$9,$W$10,IF(E11&lt;=$X$9,$X$10,IF(E11&lt;=$Y$9,$Y$10,""))))))</f>
        <v>Moderado</v>
      </c>
      <c r="H11" s="305" t="str">
        <f>+IF(F11=$T$11,IF(G11=$U$10,$U$11,IF(G11=$V$10,$V$11,IF(G11=$W$10,$W$11,IF(G11=$X$10,$X$11,IF(G11=$Y$10,$Y$11))))),IF(F11=$T$12,IF(G11=$U$10,$U$12,IF(G11=$V$10,$V$12,IF(G11=$W$10,$W$12,IF(G11=$X$10,$X$12,IF(G11=$Y$10,$Y$12))))),IF(F11=$T$13,IF(G11=$U$10,$U$13,IF(G11=$V$10,$V$13,IF(G11=$W$10,$W$13,IF(G11=$X$10,$X$13,IF(G11=$Y$10,$Y$13))))),IF(F11=$T$14,IF(G11=$U$10,$U$14,IF(G11=$V$10,$V$14,IF(G11=$W$10,$W$14,IF(G11=$X$10,$X$14,IF(G11=$Y$10,$Y$14))))),IF(F11=$T$15,IF(G11=$U$10,$U$15,IF(G11=$V$10,$V$15,IF(G11=$W$10,$W$15,IF(G11=$X$10,$X$15,IF(G11=$Y$10,$Y$15))))),"")))))</f>
        <v>Moderado</v>
      </c>
      <c r="J11" s="594" t="s">
        <v>109</v>
      </c>
      <c r="K11" s="25" t="s">
        <v>118</v>
      </c>
      <c r="L11" s="27" t="str">
        <f>+IF(AND(F11=$T$11,G11=$U$10),B11,"")&amp;" "&amp;IF(AND(F12=$T$11,G12=$U$10),B12,"")&amp;" "&amp;IF(AND(F13=$T$11,G13=$U$10),B13,"")&amp;" "&amp;IF(AND(F14=$T$11,G14=$U$10),B14,"")&amp;" "&amp;IF(AND(F15=$T$11,G15=$U$10),B15,"")&amp;" "&amp;IF(AND(F16=$T$11,G16=$U$10),B16,"")&amp;" "&amp;IF(AND(F17=$T$11,G17=$U$10),B17,"")&amp;" "&amp;IF(AND(F18=$T$11,G18=$U$10),B18,"")&amp;" "&amp;IF(AND(F19=$T$11,G19=$U$10),B19,"")&amp;" "&amp;IF(AND(F20=$T$11,G20=$U$10),B20,"")&amp;" "&amp;IF(AND(F21=$T$11,G21=$U$10),B21,"")&amp;" "&amp;IF(AND(F22=$T$11,G22=$U$10),B22,"")&amp;" "&amp;IF(AND(F23=$T$11,G23=$U$10),B23,"")&amp;" "&amp;IF(AND(F24=$T$11,G24=$U$10),B24,"")&amp;" "&amp;IF(AND(F25=$T$11,G25=$U$10),B25,"")&amp;" "&amp;IF(AND(F26=$T$11,G26=$U$10),B26,"")&amp;" "&amp;IF(AND(F27=$T$11,G27=$U$10),B27,"")&amp;" "&amp;IF(AND(F28=$T$11,G28=$U$10),B28,"")&amp;" "&amp;IF(AND(F29=$T$11,G29=$U$10),B29,"")&amp;" "&amp;IF(AND(F30=$T$11,G30=$U$10),B30,"")&amp;" "&amp;IF(AND(F31=$T$11,G31=$U$10),B31,"")&amp;" "&amp;IF(AND(F32=$T$11,G32=$U$10),B32,"")&amp;" "&amp;IF(AND(F33=$T$11,G33=$U$10),B33,"")&amp;" "&amp;IF(AND(F34=$T$11,G34=$U$10),B34,"")&amp;" "&amp;IF(AND(F35=$T$11,G35=$U$10),B35,"")&amp;" "&amp;IF(AND(F36=$T$11,G36=$U$10),B36,"")&amp;" "&amp;IF(AND(F38=$T$11,G38=$U$10),B38,"")&amp;" "&amp;IF(AND(F39=$T$11,G39=$U$10),B39,"")&amp;" "&amp;IF(AND(F40=$T$11,G40=$U$10),B40,"")&amp;" "&amp;IF(AND(F41=$T$11,G41=$U$10),B41,"")&amp;" "&amp;IF(AND(F42=$T$11,G42=$U$10),B42,"")&amp;" "&amp;IF(AND(F43=$T$11,G43=$U$10),B43,"")&amp;" "&amp;IF(AND(F44=$T$11,G44=$U$10),B44,"")&amp;" "&amp;IF(AND(F45=$T$11,G45=$U$10),B45,"")&amp;" "&amp;IF(AND(F46=$T$11,G46=$U$10),B46,"")&amp;" "&amp;IF(AND(F47=$T$11,G47=$U$10),B47,"")&amp;" "&amp;IF(AND(F48=$T$11,G48=$U$10),B48,"")&amp;" "&amp;IF(AND(F49=$T$11,G49=$U$10),B49,"")&amp;" "&amp;IF(AND(F50=$T$11,G50=$U$10),B50,"")&amp;" "&amp;IF(AND(F51=$T$11,G51=$U$10),B51,"")&amp;" "&amp;IF(AND(F52=$T$11,G52=$U$10),B52,"")&amp;" "&amp;IF(AND(F53=$T$11,G53=$U$10),B53,"")&amp;" "&amp;IF(AND(F54=$T$11,G54=$U$10),B54,"")&amp;" "&amp;IF(AND(F55=$T$11,G55=$U$10),B55,"")&amp;" "&amp;IF(AND(F56=$T$11,G56=$U$10),B56,"")&amp;" "&amp;IF(AND(F57=$T$11,G57=$U$10),B57,"")&amp;" "&amp;IF(AND(F58=$T$11,G58=$U$10),B58,"")&amp;" "&amp;IF(AND(F59=$T$11,G59=$U$10),B59,"")&amp;" "&amp;IF(AND(F60=$T$11,G60=$U$10),B60,"")&amp;" "&amp;IF(AND(F61=$T$11,G61=$U$10),B61,"")&amp;" "&amp;IF(AND(F62=$T$11,G62=$U$10),B62,"")&amp;" "&amp;IF(AND(F63=$T$11,G63=$U$10),B63,"")&amp;" "&amp;IF(AND(F65=$T$11,G65=$U$10),B65,"")&amp;" "&amp;IF(AND(F66=$T$11,G66=$U$10),B66,"")&amp;" "&amp;IF(AND(F67=$T$11,G67=$U$10),B67,"")&amp;" "&amp;IF(AND(F68=$T$11,G68=$U$10),B68,"")&amp;" "&amp;IF(AND(F69=$T$11,G69=$U$10),B69,"")&amp;" "&amp;IF(AND(F70=$T$11,G70=$U$10),B70,"")&amp;" "&amp;IF(AND(F71=$T$11,G71=$U$10),B71,"")&amp;" "&amp;IF(AND(F72=$T$11,G72=$U$10),B72,"")&amp;" "&amp;IF(AND(F73=$T$11,G73=$U$10),B73,"")&amp;" "&amp;IF(AND(F74=$T$11,G74=$U$10),B74,"")&amp;" "&amp;IF(AND(F75=$T$11,G75=$U$10),B75,"")&amp;" "&amp;IF(AND(F76=$T$11,G76=$U$10),B76,"")&amp;" "&amp;IF(AND(F77=$T$11,G77=$U$10),B77,"")&amp;" "&amp;IF(AND(F78=$T$11,G78=$U$10),B78,"")&amp;" "&amp;IF(AND(F79=$T$11,G79=$U$10),B79,"")&amp;" "&amp;IF(AND(F80=$T$11,G80=$U$10),B80,"")&amp;" "&amp;IF(AND(F81=$T$11,G81=$U$10),B81,"")&amp;" "&amp;IF(AND(F82=$T$11,G82=$U$10),B82,"")&amp;" "&amp;IF(AND(F83=$T$11,G83=$U$10),B83,"")&amp;" "&amp;IF(AND(F84=$T$11,G84=$U$10),B84,"")&amp;" "&amp;IF(AND(F85=$T$11,G85=$U$10),B85,"")&amp;" "&amp;IF(AND(F86=$T$11,G86=$U$10),B86,"")&amp;" "&amp;IF(AND(F87=$T$11,G87=$U$10),B87,"")&amp;" "&amp;IF(AND(F88=$T$11,G88=$U$10),B88,"")&amp;" "&amp;IF(AND(F89=$T$11,G89=$U$10),B89,"")&amp;" "&amp;IF(AND(F90=$T$11,G90=$U$10),B90,"")&amp;" "&amp;IF(AND(F91=$T$11,G91=$U$10),B91,"")&amp;" "&amp;IF(AND(F92=$T$11,G92=$U$10),B92,"")</f>
        <v xml:space="preserve">                                                                               </v>
      </c>
      <c r="M11" s="27" t="str">
        <f>+IF(AND(F11=$T$11,G11=$V$10),B11,"")&amp;" "&amp;IF(AND(F12=$T$11,G12=$V$10),B12,"")&amp;" "&amp;IF(AND(F13=$T$11,G13=$V$10),B13,"")&amp;" "&amp;IF(AND(F14=$T$11,G14=$V$10),B14,"")&amp;" "&amp;IF(AND(F15=$T$11,G15=$V$10),B15,"")&amp;" "&amp;IF(AND(F16=$T$11,G16=$V$10),B16,"")&amp;" "&amp;IF(AND(F17=$T$11,G17=$V$10),B17,"")&amp;" "&amp;IF(AND(F18=$T$11,G18=$V$10),B18,"")&amp;" "&amp;IF(AND(F19=$T$11,G19=$V$10),B19,"")&amp;" "&amp;IF(AND(F20=$T$11,G20=$V$10),B20,"")&amp;" "&amp;IF(AND(F21=$T$11,G21=$V$10),B21,"")&amp;" "&amp;IF(AND(F22=$T$11,G22=$V$10),B22,"")&amp;" "&amp;IF(AND(F23=$T$11,G23=$V$10),B23,"")&amp;" "&amp;IF(AND(F24=$T$11,G24=$V$10),B24,"")&amp;" "&amp;IF(AND(F25=$T$11,G25=$V$10),B25,"")&amp;" "&amp;IF(AND(F26=$T$11,G26=$V$10),B26,"")&amp;" "&amp;IF(AND(F27=$T$11,G27=$V$10),B27,"")&amp;" "&amp;IF(AND(F28=$T$11,G28=$V$10),B28,"")&amp;" "&amp;IF(AND(F29=$T$11,G29=$V$10),B29,"")&amp;" "&amp;IF(AND(F30=$T$11,G30=$V$10),B30,"")&amp;" "&amp;IF(AND(F31=$T$11,G31=$V$10),B31,"")&amp;" "&amp;IF(AND(F32=$T$11,G32=$V$10),B32,"")&amp;" "&amp;IF(AND(F33=$T$11,G33=$V$10),B33,"")&amp;" "&amp;IF(AND(F34=$T$11,G34=$V$10),B34,"")&amp;" "&amp;IF(AND(F35=$T$11,G35=$V$10),B35,"")&amp;" "&amp;IF(AND(F36=$T$11,G36=$V$10),B36,"")&amp;" "&amp;IF(AND(F38=$T$11,G38=$V$10),B38,"")&amp;" "&amp;IF(AND(F39=$T$11,G39=$V$10),B39,"")&amp;" "&amp;IF(AND(F40=$T$11,G40=$V$10),B40,"")&amp;" "&amp;IF(AND(F41=$T$11,G41=$V$10),B41,"")&amp;" "&amp;IF(AND(F42=$T$11,G42=$V$10),B42,"")&amp;" "&amp;IF(AND(F43=$T$11,G43=$V$10),B43,"")&amp;" "&amp;IF(AND(F44=$T$11,G44=$V$10),B44,"")&amp;" "&amp;IF(AND(F45=$T$11,G45=$V$10),B45,"")&amp;" "&amp;IF(AND(F46=$T$11,G46=$V$10),B46,"")&amp;" "&amp;IF(AND(F47=$T$11,G47=$V$10),B47,"")&amp;" "&amp;IF(AND(F48=$T$11,G48=$V$10),B48,"")&amp;" "&amp;IF(AND(F49=$T$11,G49=$V$10),B49,"")&amp;" "&amp;IF(AND(F50=$T$11,G50=$V$10),B50,"")&amp;" "&amp;IF(AND(F51=$T$11,G51=$V$10),B51,"")&amp;" "&amp;IF(AND(F52=$T$11,G52=$V$10),B52,"")&amp;" "&amp;IF(AND(F53=$T$11,G53=$V$10),B53,"")&amp;" "&amp;IF(AND(F54=$T$11,G54=$V$10),B54,"")&amp;" "&amp;IF(AND(F55=$T$11,G55=$V$10),B55,"")&amp;" "&amp;IF(AND(F56=$T$11,G56=$V$10),B56,"")&amp;" "&amp;IF(AND(F57=$T$11,G57=$V$10),B57,"")&amp;" "&amp;IF(AND(F58=$T$11,G58=$V$10),B58,"")&amp;" "&amp;IF(AND(F59=$T$11,G59=$V$10),B59,"")&amp;" "&amp;IF(AND(F60=$T$11,G60=$V$10),B60,"")&amp;" "&amp;IF(AND(F61=$T$11,G61=$V$10),B61,"")&amp;" "&amp;IF(AND(F62=$T$11,G62=$V$10),B62,"")&amp;" "&amp;IF(AND(F63=$T$11,G63=$V$10),B63,"")&amp;" "&amp;IF(AND(F65=$T$11,G65=$V$10),B65,"")&amp;" "&amp;IF(AND(F66=$T$11,G66=$V$10),B66,"")&amp;" "&amp;IF(AND(F67=$T$11,G67=$V$10),B67,"")&amp;" "&amp;IF(AND(F68=$T$11,G68=$V$10),B68,"")&amp;" "&amp;IF(AND(F69=$T$11,G69=$V$10),B69,"")&amp;" "&amp;IF(AND(F70=$T$11,G70=$V$10),B70,"")&amp;" "&amp;IF(AND(F71=$T$11,G71=$V$10),B71,"")&amp;" "&amp;IF(AND(F72=$T$11,G72=$V$10),B72,"")&amp;" "&amp;IF(AND(F73=$T$11,G73=$V$10),B73,"")&amp;" "&amp;IF(AND(F74=$T$11,G74=$V$10),B74,"")&amp;" "&amp;IF(AND(F75=$T$11,G75=$V$10),B75,"")&amp;" "&amp;IF(AND(F76=$T$11,G76=$V$10),B76,"")&amp;" "&amp;IF(AND(F77=$T$11,G77=$V$10),B77,"")&amp;" "&amp;IF(AND(F78=$T$11,G78=$V$10),B78,"")&amp;" "&amp;IF(AND(F79=$T$11,G79=$V$10),B79,"")&amp;" "&amp;IF(AND(F80=$T$11,G80=$V$10),B80,"")&amp;" "&amp;IF(AND(F81=$T$11,G81=$V$10),B81,"")&amp;" "&amp;IF(AND(F82=$T$11,G82=$V$10),B82,"")&amp;" "&amp;IF(AND(F83=$T$11,G83=$V$10),B83,"")&amp;" "&amp;IF(AND(F84=$T$11,G84=$V$10),B84,"")&amp;" "&amp;IF(AND(F85=$T$11,G85=$V$10),B85,"")&amp;" "&amp;IF(AND(F86=$T$11,G86=$V$10),B86,"")&amp;" "&amp;IF(AND(F87=$T$11,G87=$V$10),B87,"")&amp;" "&amp;IF(AND(F88=$T$11,G88=$V$10),B88,"")&amp;" "&amp;IF(AND(F89=$T$11,G89=$V$10),B89,"")&amp;" "&amp;IF(AND(F90=$T$11,G90=$V$10),B90,"")&amp;" "&amp;IF(AND(F91=$T$11,G91=$V$10),B91,"")&amp;" "&amp;IF(AND(F92=$T$11,G92=$V$10),B92,"")</f>
        <v xml:space="preserve">                                                                               </v>
      </c>
      <c r="N11" s="27" t="str">
        <f>+IF(AND(F11=$T$11,G11=$W$10),B11,"")&amp;" "&amp;IF(AND(F12=$T$11,G12=$W$10),B12,"")&amp;" "&amp;IF(AND(F13=$T$11,G13=$W$10),B13,"")&amp;" "&amp;IF(AND(F14=$T$11,G14=$W$10),B14,"")&amp;" "&amp;IF(AND(F15=$T$11,G15=$W$10),B15,"")&amp;" "&amp;IF(AND(F16=$T$11,G16=$W$10),B16,"")&amp;" "&amp;IF(AND(F17=$T$11,G17=$W$10),B17,"")&amp;" "&amp;IF(AND(F18=$T$11,G18=$W$10),B18,"")&amp;" "&amp;IF(AND(F19=$T$11,G19=$W$10),B19,"")&amp;" "&amp;IF(AND(F20=$T$11,G20=$W$10),B20,"")&amp;" "&amp;IF(AND(F21=$T$11,G21=$W$10),B21,"")&amp;" "&amp;IF(AND(F22=$T$11,G22=$W$10),B22,"")&amp;" "&amp;IF(AND(F23=$T$11,G23=$W$10),B23,"")&amp;" "&amp;IF(AND(F24=$T$11,G24=$W$10),B24,"")&amp;" "&amp;IF(AND(F25=$T$11,G25=$W$10),B25,"")&amp;" "&amp;IF(AND(F26=$T$11,G26=$W$10),B26,"")&amp;" "&amp;IF(AND(F27=$T$11,G27=$W$10),B27,"")&amp;" "&amp;IF(AND(F28=$T$11,G28=$W$10),B28,"")&amp;" "&amp;IF(AND(F29=$T$11,G29=$W$10),B29,"")&amp;" "&amp;IF(AND(F30=$T$11,G30=$W$10),B30,"")&amp;" "&amp;IF(AND(F31=$T$11,G31=$W$10),B31,"")&amp;" "&amp;IF(AND(F32=$T$11,G32=$W$10),B32,"")&amp;" "&amp;IF(AND(F33=$T$11,G33=$W$10),B33,"")&amp;" "&amp;IF(AND(F34=$T$11,G34=$W$10),B34,"")&amp;" "&amp;IF(AND(F35=$T$11,G35=$W$10),B35,"")&amp;" "&amp;IF(AND(F36=$T$11,G36=$W$10),B36,"")&amp;" "&amp;IF(AND(F38=$T$11,G38=$W$10),B38,"")&amp;" "&amp;IF(AND(F39=$T$11,G39=$W$10),B39,"")&amp;" "&amp;IF(AND(F40=$T$11,G40=$W$10),B40,"")&amp;" "&amp;IF(AND(F41=$T$11,G41=$W$10),B41,"")&amp;" "&amp;IF(AND(F42=$T$11,G42=$W$10),B42,"")&amp;" "&amp;IF(AND(F43=$T$11,G43=$W$10),B43,"")&amp;" "&amp;IF(AND(F44=$T$11,G44=$W$10),B44,"")&amp;" "&amp;IF(AND(F45=$T$11,G45=$W$10),B45,"")&amp;" "&amp;IF(AND(F46=$T$11,G46=$W$10),B46,"")&amp;" "&amp;IF(AND(F47=$T$11,G47=$W$10),B47,"")&amp;" "&amp;IF(AND(F48=$T$11,G48=$W$10),B48,"")&amp;" "&amp;IF(AND(F49=$T$11,G49=$W$10),B49,"")&amp;" "&amp;IF(AND(F50=$T$11,G50=$W$10),B50,"")&amp;" "&amp;IF(AND(F51=$T$11,G51=$W$10),B51,"")&amp;" "&amp;IF(AND(F52=$T$11,G52=$W$10),B52,"")&amp;" "&amp;IF(AND(F53=$T$11,G53=$W$10),B53,"")&amp;" "&amp;IF(AND(F54=$T$11,G54=$W$10),B54,"")&amp;" "&amp;IF(AND(F55=$T$11,G55=$W$10),B55,"")&amp;" "&amp;IF(AND(F56=$T$11,G56=$W$10),B56,"")&amp;" "&amp;IF(AND(F57=$T$11,G57=$W$10),B57,"")&amp;" "&amp;IF(AND(F58=$T$11,G58=$W$10),B58,"")&amp;" "&amp;IF(AND(F59=$T$11,G59=$W$10),B59,"")&amp;" "&amp;IF(AND(F60=$T$11,G60=$W$10),B60,"")&amp;" "&amp;IF(AND(F61=$T$11,G61=$W$10),B61,"")&amp;" "&amp;IF(AND(F62=$T$11,G62=$W$10),B62,"")&amp;" "&amp;IF(AND(F63=$T$11,G63=$W$10),B63,"")&amp;" "&amp;IF(AND(F65=$T$11,G65=$W$10),B65,"")&amp;" "&amp;IF(AND(F66=$T$11,G66=$W$10),B66,"")&amp;" "&amp;IF(AND(F67=$T$11,G67=$W$10),B67,"")&amp;" "&amp;IF(AND(F68=$T$11,G68=$W$10),B68,"")&amp;" "&amp;IF(AND(F69=$T$11,G69=$W$10),B69,"")&amp;" "&amp;IF(AND(F70=$T$11,G70=$W$10),B70,"")</f>
        <v xml:space="preserve">                                                         </v>
      </c>
      <c r="O11" s="27" t="str">
        <f>+IF(AND(F11=$T$11,G11=$X$10),B11,"")&amp;" "&amp;IF(AND(F12=$T$11,G12=$X$10),B12,"")&amp;" "&amp;IF(AND(F13=$T$11,G13=$X$10),B13,"")&amp;" "&amp;IF(AND(F14=$T$11,G14=$X$10),B14,"")&amp;" "&amp;IF(AND(F15=$T$11,G15=$X$10),B15,"")&amp;" "&amp;IF(AND(F16=$T$11,G16=$X$10),B16,"")&amp;" "&amp;IF(AND(F17=$T$11,G17=$X$10),B17,"")&amp;" "&amp;IF(AND(F18=$T$11,G18=$X$10),B18,"")&amp;" "&amp;IF(AND(F19=$T$11,G19=$X$10),B19,"")&amp;" "&amp;IF(AND(F20=$T$11,G20=$X$10),B20,"")&amp;" "&amp;IF(AND(F21=$T$11,G21=$X$10),B21,"")&amp;" "&amp;IF(AND(F22=$T$11,G22=$X$10),B22,"")&amp;" "&amp;IF(AND(F23=$T$11,G23=$X$10),B23,"")&amp;" "&amp;IF(AND(F24=$T$11,G24=$X$10),B24,"")&amp;" "&amp;IF(AND(F25=$T$11,G25=$X$10),B25,"")&amp;" "&amp;IF(AND(F26=$T$11,G26=$X$10),B26,"")&amp;" "&amp;IF(AND(F27=$T$11,G27=$X$10),B27,"")&amp;" "&amp;IF(AND(F28=$T$11,G28=$X$10),B28,"")&amp;" "&amp;IF(AND(F29=$T$11,G29=$X$10),B29,"")&amp;" "&amp;IF(AND(F30=$T$11,G30=$X$10),B30,"")&amp;" "&amp;IF(AND(F31=$T$11,G31=$X$10),B31,"")&amp;" "&amp;IF(AND(F32=$T$11,G32=$X$10),B32,"")&amp;" "&amp;IF(AND(F33=$T$11,G33=$X$10),B33,"")&amp;" "&amp;IF(AND(F34=$T$11,G34=$X$10),B34,"")&amp;" "&amp;IF(AND(F35=$T$11,G35=$X$10),B35,"")&amp;" "&amp;IF(AND(F36=$T$11,G36=$X$10),B36,"")&amp;" "&amp;IF(AND(F38=$T$11,G38=$X$10),B38,"")&amp;" "&amp;IF(AND(F39=$T$11,G39=$X$10),B39,"")&amp;" "&amp;IF(AND(F40=$T$11,G40=$X$10),B40,"")&amp;" "&amp;IF(AND(F41=$T$11,G41=$X$10),B41,"")&amp;" "&amp;IF(AND(F42=$T$11,G42=$X$10),B42,"")&amp;" "&amp;IF(AND(F43=$T$11,G43=$X$10),B43,"")&amp;" "&amp;IF(AND(F44=$T$11,G44=$X$10),B44,"")&amp;" "&amp;IF(AND(F45=$T$11,G45=$X$10),B45,"")&amp;" "&amp;IF(AND(F46=$T$11,G46=$X$10),B46,"")&amp;" "&amp;IF(AND(F47=$T$11,G47=$X$10),B47,"")&amp;" "&amp;IF(AND(F48=$T$11,G48=$X$10),B48,"")&amp;" "&amp;IF(AND(F49=$T$11,G49=$X$10),B49,"")&amp;" "&amp;IF(AND(F50=$T$11,G50=$X$10),B50,"")&amp;" "&amp;IF(AND(F51=$T$11,G51=$X$10),B51,"")&amp;" "&amp;IF(AND(F52=$T$11,G52=$X$10),B52,"")&amp;" "&amp;IF(AND(F53=$T$11,G53=$X$10),B53,"")&amp;" "&amp;IF(AND(F54=$T$11,G54=$X$10),B54,"")&amp;" "&amp;IF(AND(F55=$T$11,G55=$X$10),B55,"")&amp;" "&amp;IF(AND(F56=$T$11,G56=$X$10),B56,"")&amp;" "&amp;IF(AND(F57=$T$11,G57=$X$10),B57,"")&amp;" "&amp;IF(AND(F58=$T$11,G58=$X$10),B58,"")&amp;" "&amp;IF(AND(F59=$T$11,G59=$X$10),B59,"")&amp;" "&amp;IF(AND(F60=$T$11,G60=$X$10),B60,"")&amp;" "&amp;IF(AND(F61=$T$11,G61=$X$10),B61,"")&amp;" "&amp;IF(AND(F62=$T$11,G62=$X$10),B62,"")&amp;" "&amp;IF(AND(F63=$T$11,G63=$X$10),B63,"")&amp;" "&amp;IF(AND(F65=$T$11,G65=$X$10),B65,"")&amp;" "&amp;IF(AND(F66=$T$11,G66=$X$10),B66,"")&amp;" "&amp;IF(AND(F67=$T$11,G67=$X$10),B67,"")&amp;" "&amp;IF(AND(F68=$T$11,G68=$X$10),B68,"")&amp;" "&amp;IF(AND(F69=$T$11,G69=$X$10),B69,"")&amp;" "&amp;IF(AND(F70=$T$11,G70=$X$10),B70,"")&amp;" "&amp;IF(AND(F71=$T$11,G71=$X$10),B71,"")&amp;" "&amp;IF(AND(F72=$T$11,G72=$X$10),B72,"")&amp;" "&amp;IF(AND(F73=$T$11,G73=$X$10),B73,"")&amp;" "&amp;IF(AND(F74=$T$11,G74=$X$10),B74,"")&amp;" "&amp;IF(AND(F75=$T$11,G75=$X$10),B75,"")&amp;" "&amp;IF(AND(F76=$T$11,G76=$X$10),B76,"")&amp;" "&amp;IF(AND(F77=$T$11,G77=$X$10),B77,"")&amp;" "&amp;IF(AND(F78=$T$11,G78=$X$10),B78,"")&amp;" "&amp;IF(AND(F79=$T$11,G79=$X$10),B79,"")&amp;" "&amp;IF(AND(F80=$T$11,G80=$X$10),B80,"")&amp;" "&amp;IF(AND(F81=$T$11,G81=$X$10),B81,"")&amp;" "&amp;IF(AND(F82=$T$11,G82=$X$10),B82,"")&amp;" "&amp;IF(AND(F83=$T$11,G83=$X$10),B83,"")&amp;" "&amp;IF(AND(F84=$T$11,G84=$X$10),B84,"")&amp;" "&amp;IF(AND(F85=$T$11,G85=$X$10),B85,"")&amp;" "&amp;IF(AND(F86=$T$11,G86=$X$10),B86,"")&amp;" "&amp;IF(AND(F87=$T$11,G87=$X$10),B87,"")&amp;" "&amp;IF(AND(F88=$T$11,G88=$X$10),B88,"")&amp;" "&amp;IF(AND(F89=$T$11,G89=$X$10),B89,"")&amp;" "&amp;IF(AND(F90=$T$11,G90=$X$10),B90,"")&amp;" "&amp;IF(AND(F91=$T$11,G91=$X$10),B91,"")&amp;" "&amp;IF(AND(F92=$T$11,G92=$X$10),B92,"")</f>
        <v xml:space="preserve">                                                                               </v>
      </c>
      <c r="P11" s="28" t="str">
        <f>+IF(AND(F11=$T$11,G11=$Y$10),B11,"")&amp;" "&amp;IF(AND(F12=$T$11,G12=$Y$10),B12,"")&amp;" "&amp;IF(AND(F13=$T$11,G13=$Y$10),B13,"")&amp;" "&amp;IF(AND(F14=$T$11,G14=$Y$10),B14,"")&amp;" "&amp;IF(AND(F15=$T$11,G15=$Y$10),B15,"")&amp;" "&amp;IF(AND(F16=$T$11,G16=$Y$10),B16,"")&amp;" "&amp;IF(AND(F17=$T$11,G17=$Y$10),B17,"")&amp;" "&amp;IF(AND(F18=$T$11,G18=$Y$10),B18,"")&amp;" "&amp;IF(AND(F19=$T$11,G19=$Y$10),B19,"")&amp;" "&amp;IF(AND(F20=$T$11,G20=$Y$10),B20,"")&amp;" "&amp;IF(AND(F21=$T$11,G21=$Y$10),B21,"")&amp;" "&amp;IF(AND(F22=$T$11,G22=$Y$10),B22,"")&amp;" "&amp;IF(AND(F23=$T$11,G23=$Y$10),B23,"")&amp;" "&amp;IF(AND(F24=$T$11,G24=$Y$10),B24,"")&amp;" "&amp;IF(AND(F25=$T$11,G25=$Y$10),B25,"")&amp;" "&amp;IF(AND(F26=$T$11,G26=$Y$10),B26,"")&amp;" "&amp;IF(AND(F27=$T$11,G27=$Y$10),B27,"")&amp;" "&amp;IF(AND(F28=$T$11,G28=$Y$10),B28,"")&amp;" "&amp;IF(AND(F29=$T$11,G29=$Y$10),B29,"")&amp;" "&amp;IF(AND(F30=$T$11,G30=$Y$10),B30,"")&amp;" "&amp;IF(AND(F31=$T$11,G31=$Y$10),B31,"")&amp;" "&amp;IF(AND(F32=$T$11,G32=$Y$10),B32,"")&amp;" "&amp;IF(AND(F33=$T$11,G33=$Y$10),B33,"")&amp;" "&amp;IF(AND(F34=$T$11,G34=$Y$10),B34,"")&amp;" "&amp;IF(AND(F35=$T$11,G35=$Y$10),B35,"")&amp;" "&amp;IF(AND(F36=$T$11,G36=$Y$10),B36,"")&amp;" "&amp;IF(AND(F38=$T$11,G38=$Y$10),B38,"")&amp;" "&amp;IF(AND(F39=$T$11,G39=$Y$10),B39,"")&amp;" "&amp;IF(AND(F40=$T$11,G40=$Y$10),B40,"")&amp;" "&amp;IF(AND(F41=$T$11,G41=$Y$10),B41,"")&amp;" "&amp;IF(AND(F42=$T$11,G42=$Y$10),B42,"")&amp;" "&amp;IF(AND(F43=$T$11,G43=$Y$10),B43,"")&amp;" "&amp;IF(AND(F44=$T$11,G44=$Y$10),B44,"")&amp;" "&amp;IF(AND(F45=$T$11,G45=$Y$10),B45,"")&amp;" "&amp;IF(AND(F46=$T$11,G46=$Y$10),B46,"")&amp;" "&amp;IF(AND(F47=$T$11,G47=$Y$10),B47,"")&amp;" "&amp;IF(AND(F48=$T$11,G48=$Y$10),B48,"")&amp;" "&amp;IF(AND(F49=$T$11,G49=$Y$10),B49,"")&amp;" "&amp;IF(AND(F50=$T$11,G50=$Y$10),B50,"")&amp;" "&amp;IF(AND(F51=$T$11,G51=$Y$10),B51,"")&amp;" "&amp;IF(AND(F52=$T$11,G52=$Y$10),B52,"")&amp;" "&amp;IF(AND(F53=$T$11,G53=$Y$10),B53,"")&amp;" "&amp;IF(AND(F54=$T$11,G54=$Y$10),B54,"")&amp;" "&amp;IF(AND(F55=$T$11,G55=$Y$10),B55,"")&amp;" "&amp;IF(AND(F56=$T$11,G56=$Y$10),B56,"")&amp;" "&amp;IF(AND(F57=$T$11,G57=$Y$10),B57,"")&amp;" "&amp;IF(AND(F58=$T$11,G58=$Y$10),B58,"")&amp;" "&amp;IF(AND(F59=$T$11,G59=$Y$10),B59,"")&amp;" "&amp;IF(AND(F60=$T$11,G60=$Y$10),B60,"")&amp;" "&amp;IF(AND(F61=$T$11,G61=$Y$10),B61,"")&amp;" "&amp;IF(AND(F62=$T$11,G62=$Y$10),B62,"")&amp;" "&amp;IF(AND(F63=$T$11,G63=$Y$10),B63,"")&amp;" "&amp;IF(AND(F65=$T$11,G65=$Y$10),B65,"")&amp;" "&amp;IF(AND(F66=$T$11,G66=$Y$10),B66,"")&amp;" "&amp;IF(AND(F67=$T$11,G67=$Y$10),B67,"")&amp;" "&amp;IF(AND(F68=$T$11,G68=$Y$10),B68,"")&amp;" "&amp;IF(AND(F69=$T$11,G69=$Y$10),B69,"")&amp;" "&amp;IF(AND(F70=$T$11,G70=$Y$10),B70,"")&amp;" "&amp;IF(AND(F71=$T$11,G71=$Y$10),B71,"")&amp;" "&amp;IF(AND(F72=$T$11,G72=$Y$10),B72,"")&amp;" "&amp;IF(AND(F73=$T$11,G73=$Y$10),B73,"")&amp;" "&amp;IF(AND(F74=$T$11,G74=$Y$10),B74,"")&amp;" "&amp;IF(AND(F75=$T$11,G75=$Y$10),B75,"")&amp;" "&amp;IF(AND(F76=$T$11,G76=$Y$10),B76,"")&amp;" "&amp;IF(AND(F77=$T$11,G77=$Y$10),B77,"")&amp;" "&amp;IF(AND(F78=$T$11,G78=$Y$10),B78,"")&amp;" "&amp;IF(AND(F79=$T$11,G79=$Y$10),B79,"")&amp;" "&amp;IF(AND(F80=$T$11,G80=$Y$10),B80,"")&amp;" "&amp;IF(AND(F81=$T$11,G81=$Y$10),B81,"")&amp;" "&amp;IF(AND(F82=$T$11,G82=$Y$10),B82,"")&amp;" "&amp;IF(AND(F83=$T$11,G83=$Y$10),B83,"")&amp;" "&amp;IF(AND(F84=$T$11,G84=$Y$10),B84,"")&amp;" "&amp;IF(AND(F85=$T$11,G85=$Y$10),B85,"")&amp;" "&amp;IF(AND(F86=$T$11,G86=$Y$10),B86,"")&amp;" "&amp;IF(AND(F87=$T$11,G87=$Y$10),B87,"")&amp;" "&amp;IF(AND(F88=$T$11,G88=$Y$10),B88,"")&amp;" "&amp;IF(AND(F89=$T$11,G89=$Y$10),B89,"")&amp;" "&amp;IF(AND(F90=$T$11,G90=$Y$10),B90,"")&amp;" "&amp;IF(AND(F91=$T$11,G91=$Y$10),B91,"")&amp;" "&amp;IF(AND(F92=$T$11,G92=$Y$10),B92,"")</f>
        <v xml:space="preserve">                                                                               </v>
      </c>
      <c r="R11" s="661" t="s">
        <v>109</v>
      </c>
      <c r="S11" s="150">
        <v>1</v>
      </c>
      <c r="T11" s="151" t="s">
        <v>118</v>
      </c>
      <c r="U11" s="152" t="s">
        <v>115</v>
      </c>
      <c r="V11" s="152" t="s">
        <v>115</v>
      </c>
      <c r="W11" s="152" t="s">
        <v>115</v>
      </c>
      <c r="X11" s="152" t="s">
        <v>115</v>
      </c>
      <c r="Y11" s="153" t="s">
        <v>113</v>
      </c>
    </row>
    <row r="12" spans="1:25" ht="150" customHeight="1" x14ac:dyDescent="0.35">
      <c r="A12" s="160" t="str">
        <f>'1. Identificación'!G29</f>
        <v>De Corrupción</v>
      </c>
      <c r="B12" s="423">
        <f>'1. Identificación'!A29</f>
        <v>2</v>
      </c>
      <c r="C12" s="57" t="str">
        <f>'1. Identificación'!N29</f>
        <v>Posibilidad de pérdida Económica y Reputacional Por la posibilidad de afectación económica y reputación de la Entidad Debido a: 
1 Manipulación inadecuada de información cuando un funcionario público encargado retrase o deja de realizar una acción que le corresponde según su cargo, o  cuando realice una acción que va en contra de sus responsabilidades, con el propósito de beneficiarse a sí mismo o a un tercero.
2. Falta de  valores y principios éticos en el desempaño de las funciones por parte de los funcionarios.
3. . Falta de apropiación de principios y valores institucionales.</v>
      </c>
      <c r="D12" s="161">
        <f>'4. Val. Control'!S21</f>
        <v>0.36000000000000004</v>
      </c>
      <c r="E12" s="161">
        <f>'4. Val. Control'!T21</f>
        <v>0.6</v>
      </c>
      <c r="F12" s="162" t="str">
        <f>+IF(D12=0,"",IF(D12&lt;=$S$15,$T$15,IF(D12&lt;=$S$14,$T$14,IF(D12&lt;=$S$13,$T$13,IF(D12&lt;=$S$12,$T$12,IF(D12&lt;=$S$11,$T$11,""))))))</f>
        <v>Baja</v>
      </c>
      <c r="G12" s="162" t="str">
        <f t="shared" ref="G12:G20" si="0">+IF(E12=0,"",IF(E12&lt;=$U$9,$U$10,IF(E12&lt;=$V$9,$V$10,IF(E12&lt;=$W$9,$W$10,IF(E12&lt;=$X$9,$X$10,IF(E12&lt;=$Y$9,$Y$10,""))))))</f>
        <v>Moderado</v>
      </c>
      <c r="H12" s="163" t="str">
        <f t="shared" ref="H12:H20" si="1">+IF(F12=$T$11,IF(G12=$U$10,$U$11,IF(G12=$V$10,$V$11,IF(G12=$W$10,$W$11,IF(G12=$X$10,$X$11,IF(G12=$Y$10,$Y$11))))),IF(F12=$T$12,IF(G12=$U$10,$U$12,IF(G12=$V$10,$V$12,IF(G12=$W$10,$W$12,IF(G12=$X$10,$X$12,IF(G12=$Y$10,$Y$12))))),IF(F12=$T$13,IF(G12=$U$10,$U$13,IF(G12=$V$10,$V$13,IF(G12=$W$10,$W$13,IF(G12=$X$10,$X$13,IF(G12=$Y$10,$Y$13))))),IF(F12=$T$14,IF(G12=$U$10,$U$14,IF(G12=$V$10,$V$14,IF(G12=$W$10,$W$14,IF(G12=$X$10,$X$14,IF(G12=$Y$10,$Y$14))))),IF(F12=$T$15,IF(G12=$U$10,$U$15,IF(G12=$V$10,$V$15,IF(G12=$W$10,$W$15,IF(G12=$X$10,$X$15,IF(G12=$Y$10,$Y$15))))),"")))))</f>
        <v>Moderado</v>
      </c>
      <c r="J12" s="594"/>
      <c r="K12" s="25" t="s">
        <v>116</v>
      </c>
      <c r="L12" s="29" t="str">
        <f>+IF(AND(F11=$T$12,G11=$U$10),B11,"")&amp;" "&amp;IF(AND(F12=$T$12,G12=$U$10),B12,"")&amp;" "&amp;IF(AND(F13=$T$12,G13=$U$10),B13,"")&amp;" "&amp;IF(AND(F14=$T$12,G14=$U$10),B14,"")&amp;" "&amp;IF(AND(F15=$T$12,G15=$U$10),B15,"")&amp;" "&amp;IF(AND(F16=$T$12,G16=$U$10),B16,"")&amp;" "&amp;IF(AND(F17=$T$12,G17=$U$10),B17,"")&amp;" "&amp;IF(AND(F18=$T$12,G18=$U$10),B18,"")&amp;" "&amp;IF(AND(F19=$T$12,G19=$U$10),B19,"")&amp;" "&amp;IF(AND(F20=$T$12,G20=$U$10),B20,"")&amp;" "&amp;IF(AND(F21=$T$12,G21=$U$10),B21,"")&amp;" "&amp;IF(AND(F22=$T$12,G22=$U$10),B22,"")&amp;" "&amp;IF(AND(F23=$T$12,G23=$U$10),B23,"")&amp;" "&amp;IF(AND(F24=$T$12,G24=$U$10),B24,"")&amp;" "&amp;IF(AND(F25=$T$12,G25=$U$10),B25,"")&amp;" "&amp;IF(AND(F26=$T$12,G26=$U$10),B26,"")&amp;" "&amp;IF(AND(F27=$T$12,G27=$U$10),B27,"")&amp;" "&amp;IF(AND(F28=$T$12,G28=$U$10),B28,"")&amp;" "&amp;IF(AND(F29=$T$12,G29=$U$10),B29,"")&amp;" "&amp;IF(AND(F30=$T$12,G30=$U$10),B30,"")&amp;" "&amp;IF(AND(F31=$T$12,G31=$U$10),B31,"")&amp;" "&amp;IF(AND(F32=$T$12,G32=$U$10),B32,"")&amp;" "&amp;IF(AND(F33=$T$12,G33=$U$10),B33,"")&amp;" "&amp;IF(AND(F34=$T$12,G34=$U$10),B34,"")&amp;" "&amp;IF(AND(F35=$T$12,G35=$U$10),B35,"")&amp;" "&amp;IF(AND(F36=$T$12,G36=$U$10),B36,"")&amp;" "&amp;IF(AND(F38=$T$12,G38=$U$10),B38,"")&amp;" "&amp;IF(AND(F39=$T$12,G39=$U$10),B39,"")&amp;" "&amp;IF(AND(F40=$T$12,G40=$U$10),B40,"")&amp;" "&amp;IF(AND(F41=$T$12,G41=$U$10),B41,"")&amp;" "&amp;IF(AND(F42=$T$12,G42=$U$10),B42,"")&amp;" "&amp;IF(AND(F43=$T$12,G43=$U$10),B43,"")&amp;" "&amp;IF(AND(F44=$T$12,G44=$U$10),B44,"")&amp;" "&amp;IF(AND(F45=$T$12,G45=$U$10),B45,"")&amp;" "&amp;IF(AND(F46=$T$12,G46=$U$10),B46,"")&amp;" "&amp;IF(AND(F47=$T$12,G47=$U$10),B47,"")&amp;" "&amp;IF(AND(F48=$T$12,G48=$U$10),B48,"")&amp;" "&amp;IF(AND(F49=$T$12,G49=$U$10),B49,"")&amp;" "&amp;IF(AND(F50=$T$12,G50=$U$10),B50,"")&amp;" "&amp;IF(AND(F51=$T$12,G51=$U$10),B51,"")&amp;" "&amp;IF(AND(F52=$T$12,G52=$U$10),B52,"")&amp;" "&amp;IF(AND(F53=$T$12,G53=$U$10),B53,"")&amp;" "&amp;IF(AND(F54=$T$12,G54=$U$10),B54,"")&amp;" "&amp;IF(AND(F55=$T$12,G55=$U$10),B55,"")&amp;" "&amp;IF(AND(F56=$T$12,G56=$U$10),B56,"")&amp;" "&amp;IF(AND(F57=$T$12,G57=$U$10),B57,"")&amp;" "&amp;IF(AND(F58=$T$12,G58=$U$10),B58,"")&amp;" "&amp;IF(AND(F59=$T$12,G59=$U$10),B59,"")&amp;" "&amp;IF(AND(F60=$T$12,G60=$U$10),B60,"")&amp;" "&amp;IF(AND(F61=$T$12,G61=$U$10),B61,"")&amp;" "&amp;IF(AND(F62=$T$12,G62=$U$10),B62,"")&amp;" "&amp;IF(AND(F63=$T$12,G63=$U$10),B63,"")&amp;" "&amp;IF(AND(F65=$T$12,G65=$U$10),B65,"")&amp;" "&amp;IF(AND(F66=$T$12,G66=$U$10),B66,"")&amp;" "&amp;IF(AND(F67=$T$12,G67=$U$10),B67,"")&amp;" "&amp;IF(AND(F68=$T$12,G68=$U$10),B68,"")&amp;" "&amp;IF(AND(F69=$T$12,G69=$U$10),B69,"")&amp;" "&amp;IF(AND(F70=$T$12,G70=$U$10),B70,"")&amp;" "&amp;IF(AND(F71=$T$12,G71=$U$10),B71,"")&amp;" "&amp;IF(AND(F72=$T$12,G72=$U$10),B72,"")&amp;" "&amp;IF(AND(F73=$T$12,G73=$U$10),B73,"")&amp;" "&amp;IF(AND(F74=$T$12,G74=$U$10),B74,"")&amp;" "&amp;IF(AND(F75=$T$12,G75=$U$10),B75,"")&amp;" "&amp;IF(AND(F76=$T$12,G76=$U$10),B76,"")&amp;" "&amp;IF(AND(F77=$T$12,G77=$U$10),B77,"")&amp;" "&amp;IF(AND(F78=$T$12,G78=$U$10),B78,"")&amp;" "&amp;IF(AND(F79=$T$12,G79=$U$10),B79,"")&amp;" "&amp;IF(AND(F80=$T$12,G80=$U$10),B80,"")&amp;" "&amp;IF(AND(F81=$T$12,G81=$U$10),B81,"")&amp;" "&amp;IF(AND(F82=$T$12,G82=$U$10),B82,"")&amp;" "&amp;IF(AND(F83=$T$12,G83=$U$10),B83,"")&amp;" "&amp;IF(AND(F84=$T$12,G84=$U$10),B84,"")&amp;" "&amp;IF(AND(F85=$T$12,G85=$U$10),B85,"")&amp;" "&amp;IF(AND(F86=$T$12,G86=$U$10),B86,"")&amp;" "&amp;IF(AND(F87=$T$12,G87=$U$10),B87,"")&amp;" "&amp;IF(AND(F88=$T$12,G88=$U$10),B88,"")&amp;" "&amp;IF(AND(F89=$T$12,G89=$U$10),B89,"")&amp;" "&amp;IF(AND(F90=$T$12,G90=$U$10),B90,"")&amp;" "&amp;IF(AND(F91=$T$12,G91=$U$10),B91,"")&amp;" "&amp;IF(AND(F92=$T$12,G92=$U$10),B92,"")</f>
        <v xml:space="preserve">                                                                               </v>
      </c>
      <c r="M12" s="29" t="str">
        <f>+IF(AND(F11=$T$12,G11=$V$10),B11,"")&amp;" "&amp;IF(AND(F12=$T$12,G12=$V$10),B12,"")&amp;" "&amp;IF(AND(F13=$T$12,G13=$V$10),B13,"")&amp;" "&amp;IF(AND(F14=$T$12,G14=$V$10),B14,"")&amp;" "&amp;IF(AND(F15=$T$12,G15=$V$10),B15,"")&amp;" "&amp;IF(AND(F16=$T$12,G16=$V$10),B16,"")&amp;" "&amp;IF(AND(F17=$T$12,G17=$V$10),B17,"")&amp;" "&amp;IF(AND(F18=$T$12,G18=$V$10),B18,"")&amp;" "&amp;IF(AND(F19=$T$12,G19=$V$10),B19,"")&amp;" "&amp;IF(AND(F20=$T$12,G20=$V$10),B20,"")&amp;" "&amp;IF(AND(F21=$T$12,G21=$V$10),B21,"")&amp;" "&amp;IF(AND(F22=$T$12,G22=$V$10),B22,"")&amp;" "&amp;IF(AND(F23=$T$12,G23=$V$10),B23,"")&amp;" "&amp;IF(AND(F24=$T$12,G24=$V$10),B24,"")&amp;" "&amp;IF(AND(F25=$T$12,G25=$V$10),B25,"")&amp;" "&amp;IF(AND(F26=$T$12,G26=$V$10),B26,"")&amp;" "&amp;IF(AND(F27=$T$12,G27=$V$10),B27,"")&amp;" "&amp;IF(AND(F28=$T$12,G28=$V$10),B28,"")&amp;" "&amp;IF(AND(F29=$T$12,G29=$V$10),B29,"")&amp;" "&amp;IF(AND(F30=$T$12,G30=$V$10),B30,"")&amp;" "&amp;IF(AND(F31=$T$12,G31=$V$10),B31,"")&amp;" "&amp;IF(AND(F32=$T$12,G32=$V$10),B32,"")&amp;" "&amp;IF(AND(F33=$T$12,G33=$V$10),B33,"")&amp;" "&amp;IF(AND(F34=$T$12,G34=$V$10),B34,"")&amp;" "&amp;IF(AND(F35=$T$12,G35=$V$10),B35,"")&amp;" "&amp;IF(AND(F36=$T$12,G36=$V$10),B36,"")&amp;" "&amp;IF(AND(F38=$T$12,G38=$V$10),B38,"")&amp;" "&amp;IF(AND(F39=$T$12,G39=$V$10),B39,"")&amp;" "&amp;IF(AND(F40=$T$12,G40=$V$10),B40,"")&amp;" "&amp;IF(AND(F41=$T$12,G41=$V$10),B41,"")&amp;" "&amp;IF(AND(F42=$T$12,G42=$V$10),B42,"")&amp;" "&amp;IF(AND(F43=$T$12,G43=$V$10),B43,"")&amp;" "&amp;IF(AND(F44=$T$12,G44=$V$10),B44,"")&amp;" "&amp;IF(AND(F45=$T$12,G45=$V$10),B45,"")&amp;" "&amp;IF(AND(F46=$T$12,G46=$V$10),B46,"")&amp;" "&amp;IF(AND(F47=$T$12,G47=$V$10),B47,"")&amp;" "&amp;IF(AND(F48=$T$12,G48=$V$10),B48,"")&amp;" "&amp;IF(AND(F49=$T$12,G49=$V$10),B49,"")&amp;" "&amp;IF(AND(F50=$T$12,G50=$V$10),B50,"")&amp;" "&amp;IF(AND(F51=$T$12,G51=$V$10),B51,"")&amp;" "&amp;IF(AND(F52=$T$12,G52=$V$10),B52,"")&amp;" "&amp;IF(AND(F53=$T$12,G53=$V$10),B53,"")&amp;" "&amp;IF(AND(F54=$T$12,G54=$V$10),B54,"")&amp;" "&amp;IF(AND(F55=$T$12,G55=$V$10),B55,"")&amp;" "&amp;IF(AND(F56=$T$12,G56=$V$10),B56,"")&amp;" "&amp;IF(AND(F57=$T$12,G57=$V$10),B57,"")&amp;" "&amp;IF(AND(F58=$T$12,G58=$V$10),B58,"")&amp;" "&amp;IF(AND(F59=$T$12,G59=$V$10),B59,"")&amp;" "&amp;IF(AND(F60=$T$12,G60=$V$10),B60,"")&amp;" "&amp;IF(AND(F61=$T$12,G61=$V$10),B61,"")&amp;" "&amp;IF(AND(F62=$T$12,G62=$V$10),B62,"")&amp;" "&amp;IF(AND(F63=$T$12,G63=$V$10),B63,"")&amp;" "&amp;IF(AND(F65=$T$12,G65=$V$10),B65,"")&amp;" "&amp;IF(AND(F66=$T$12,G66=$V$10),B66,"")&amp;" "&amp;IF(AND(F67=$T$12,G67=$V$10),B67,"")&amp;" "&amp;IF(AND(F68=$T$12,G68=$V$10),B68,"")&amp;" "&amp;IF(AND(F69=$T$12,G69=$V$10),B69,"")&amp;" "&amp;IF(AND(F70=$T$12,G70=$V$10),B70,"")&amp;" "&amp;IF(AND(F71=$T$12,G71=$V$10),B71,"")&amp;" "&amp;IF(AND(F72=$T$12,G72=$V$10),B72,"")&amp;" "&amp;IF(AND(F73=$T$12,G73=$V$10),B73,"")&amp;" "&amp;IF(AND(F74=$T$12,G74=$V$10),B74,"")&amp;" "&amp;IF(AND(F75=$T$12,G75=$V$10),B75,"")&amp;" "&amp;IF(AND(F76=$T$12,G76=$V$10),B76,"")&amp;" "&amp;IF(AND(F77=$T$12,G77=$V$10),B77,"")&amp;" "&amp;IF(AND(F78=$T$12,G78=$V$10),B78,"")&amp;" "&amp;IF(AND(F79=$T$12,G79=$V$10),B79,"")&amp;" "&amp;IF(AND(F80=$T$12,G80=$V$10),B80,"")&amp;" "&amp;IF(AND(F81=$T$12,G81=$V$10),B81,"")&amp;" "&amp;IF(AND(F82=$T$12,G82=$V$10),B82,"")&amp;" "&amp;IF(AND(F83=$T$12,G83=$V$10),B83,"")&amp;" "&amp;IF(AND(F84=$T$12,G84=$V$10),B84,"")&amp;" "&amp;IF(AND(F85=$T$12,G85=$V$10),B85,"")&amp;" "&amp;IF(AND(F86=$T$12,G86=$V$10),B86,"")&amp;" "&amp;IF(AND(F87=$T$12,G87=$V$10),B87,"")&amp;" "&amp;IF(AND(F88=$T$12,G88=$V$10),B88,"")&amp;" "&amp;IF(AND(F89=$T$12,G89=$V$10),B89,"")&amp;" "&amp;IF(AND(F90=$T$12,G90=$V$10),B90,"")&amp;" "&amp;IF(AND(F91=$T$12,G91=$V$10),B91,"")&amp;" "&amp;IF(AND(F92=$T$12,G92=$V$10),B92,"")</f>
        <v xml:space="preserve">                                                                               </v>
      </c>
      <c r="N12" s="27" t="str">
        <f>+IF(AND(F11=$T$12,G11=$W$10),B11,"")&amp;" "&amp;IF(AND(F12=$T$12,G12=$W$10),B12,"")&amp;" "&amp;IF(AND(F13=$T$12,G13=$W$10),B13,"")&amp;" "&amp;IF(AND(F14=$T$12,G14=$W$10),B14,"")&amp;" "&amp;IF(AND(F15=$T$12,G15=$W$10),B15,"")&amp;" "&amp;IF(AND(F16=$T$12,G16=$W$10),B16,"")&amp;" "&amp;IF(AND(F17=$T$12,G17=$W$10),B17,"")&amp;" "&amp;IF(AND(F18=$T$12,G18=$W$10),B18,"")&amp;" "&amp;IF(AND(F19=$T$12,G19=$W$10),B19,"")&amp;" "&amp;IF(AND(F20=$T$12,G20=$W$10),B20,"")&amp;" "&amp;IF(AND(F21=$T$12,G21=$W$10),B21,"")&amp;" "&amp;IF(AND(F22=$T$12,G22=$W$10),B22,"")&amp;" "&amp;IF(AND(F23=$T$12,G23=$W$10),B23,"")&amp;" "&amp;IF(AND(F24=$T$12,G24=$W$10),B24,"")&amp;" "&amp;IF(AND(F25=$T$12,G25=$W$10),B25,"")&amp;" "&amp;IF(AND(F26=$T$12,G26=$W$10),B26,"")&amp;" "&amp;IF(AND(F27=$T$12,G27=$W$10),B27,"")&amp;" "&amp;IF(AND(F28=$T$12,G28=$W$10),B28,"")&amp;" "&amp;IF(AND(F29=$T$12,G29=$W$10),B29,"")&amp;" "&amp;IF(AND(F30=$T$12,G30=$W$10),B30,"")&amp;" "&amp;IF(AND(F31=$T$12,G31=$W$10),B31,"")&amp;" "&amp;IF(AND(F32=$T$12,G32=$W$10),B32,"")&amp;" "&amp;IF(AND(F33=$T$12,G33=$W$10),B33,"")&amp;" "&amp;IF(AND(F34=$T$12,G34=$W$10),B34,"")&amp;" "&amp;IF(AND(F35=$T$12,G35=$W$10),B35,"")&amp;" "&amp;IF(AND(F36=$T$12,G36=$W$10),B36,"")&amp;" "&amp;IF(AND(F38=$T$12,G38=$W$10),B38,"")&amp;" "&amp;IF(AND(F39=$T$12,G39=$W$10),B39,"")&amp;" "&amp;IF(AND(F40=$T$12,G40=$W$10),B40,"")&amp;" "&amp;IF(AND(F41=$T$12,G41=$W$10),B41,"")&amp;" "&amp;IF(AND(F42=$T$12,G42=$W$10),B42,"")&amp;" "&amp;IF(AND(F43=$T$12,G43=$W$10),B43,"")&amp;" "&amp;IF(AND(F44=$T$12,G44=$W$10),B44,"")&amp;" "&amp;IF(AND(F45=$T$12,G45=$W$10),B45,"")&amp;" "&amp;IF(AND(F46=$T$12,G46=$W$10),B46,"")&amp;" "&amp;IF(AND(F47=$T$12,G47=$W$10),B47,"")&amp;" "&amp;IF(AND(F48=$T$12,G48=$W$10),B48,"")&amp;" "&amp;IF(AND(F49=$T$12,G49=$W$10),B49,"")&amp;" "&amp;IF(AND(F50=$T$12,G50=$W$10),B50,"")&amp;" "&amp;IF(AND(F51=$T$12,G51=$W$10),B51,"")&amp;" "&amp;IF(AND(F52=$T$12,G52=$W$10),B52,"")&amp;" "&amp;IF(AND(F53=$T$12,G53=$W$10),B53,"")&amp;" "&amp;IF(AND(F54=$T$12,G54=$W$10),B54,"")&amp;" "&amp;IF(AND(F55=$T$12,G55=$W$10),B55,"")&amp;" "&amp;IF(AND(F56=$T$12,G56=$W$10),B56,"")&amp;" "&amp;IF(AND(F57=$T$12,G57=$W$10),B57,"")&amp;" "&amp;IF(AND(F58=$T$12,G58=$W$10),B58,"")&amp;" "&amp;IF(AND(F59=$T$12,G59=$W$10),B59,"")&amp;" "&amp;IF(AND(F60=$T$12,G60=$W$10),B60,"")&amp;" "&amp;IF(AND(F61=$T$12,G61=$W$10),B61,"")&amp;" "&amp;IF(AND(F62=$T$12,G62=$W$10),B62,"")&amp;" "&amp;IF(AND(F63=$T$12,G63=$W$10),B63,"")&amp;" "&amp;IF(AND(F65=$T$12,G65=$W$10),B65,"")&amp;" "&amp;IF(AND(F66=$T$12,G66=$W$10),B66,"")&amp;" "&amp;IF(AND(F67=$T$12,G67=$W$10),B67,"")&amp;" "&amp;IF(AND(F68=$T$12,G68=$W$10),B68,"")&amp;" "&amp;IF(AND(F69=$T$12,G69=$W$10),B69,"")&amp;" "&amp;IF(AND(F70=$T$12,G70=$W$10),B70,"")&amp;" "&amp;IF(AND(F71=$T$12,G71=$W$10),B71,"")&amp;" "&amp;IF(AND(F72=$T$12,G72=$W$10),B72,"")&amp;" "&amp;IF(AND(F73=$T$12,G73=$W$10),B73,"")&amp;" "&amp;IF(AND(F74=$T$12,G74=$W$10),B74,"")&amp;" "&amp;IF(AND(F75=$T$12,G75=$W$10),B75,"")&amp;" "&amp;IF(AND(F76=$T$12,G76=$W$10),B76,"")&amp;" "&amp;IF(AND(F77=$T$12,G77=$W$10),B77,"")&amp;" "&amp;IF(AND(F78=$T$12,G78=$W$10),B78,"")&amp;" "&amp;IF(AND(F79=$T$12,G79=$W$10),B79,"")&amp;" "&amp;IF(AND(F80=$T$12,G80=$W$10),B80,"")&amp;" "&amp;IF(AND(F81=$T$12,G81=$W$10),B81,"")&amp;" "&amp;IF(AND(F82=$T$12,G82=$W$10),B82,"")&amp;" "&amp;IF(AND(F83=$T$12,G83=$W$10),B83,"")&amp;" "&amp;IF(AND(F84=$T$12,G84=$W$10),B84,"")&amp;" "&amp;IF(AND(F85=$T$12,G85=$W$10),B85,"")&amp;" "&amp;IF(AND(F86=$T$12,G86=$W$10),B86,"")&amp;" "&amp;IF(AND(F87=$T$12,G87=$W$10),B87,"")&amp;" "&amp;IF(AND(F88=$T$12,G88=$W$10),B88,"")&amp;" "&amp;IF(AND(F89=$T$12,G89=$W$10),B89,"")&amp;" "&amp;IF(AND(F90=$T$12,G90=$W$10),B90,"")&amp;" "&amp;IF(AND(F91=$T$12,G91=$W$10),B91,"")&amp;" "&amp;IF(AND(F92=$T$12,G92=$W$10),B92,"")</f>
        <v xml:space="preserve">                                                                               </v>
      </c>
      <c r="O12" s="27" t="str">
        <f>+IF(AND(F11=$T$12,G11=$X$10),B11,"")&amp;" "&amp;IF(AND(F12=$T$12,G12=$X$10),B12,"")&amp;" "&amp;IF(AND(F13=$T$12,G13=$X$10),B13,"")&amp;" "&amp;IF(AND(F14=$T$12,G14=$X$10),B14,"")&amp;" "&amp;IF(AND(F15=$T$12,G15=$X$10),B15,"")&amp;" "&amp;IF(AND(F16=$T$12,G16=$X$10),B16,"")&amp;" "&amp;IF(AND(F17=$T$12,G17=$X$10),B17,"")&amp;" "&amp;IF(AND(F18=$T$12,G18=$X$10),B18,"")&amp;" "&amp;IF(AND(F19=$T$12,G19=$X$10),B19,"")&amp;" "&amp;IF(AND(F20=$T$12,G20=$X$10),B20,"")&amp;" "&amp;IF(AND(F21=$T$12,G21=$X$10),B21,"")&amp;" "&amp;IF(AND(F22=$T$12,G22=$X$10),B22,"")&amp;" "&amp;IF(AND(F23=$T$12,G23=$X$10),B23,"")&amp;" "&amp;IF(AND(F24=$T$12,G24=$X$10),B24,"")&amp;" "&amp;IF(AND(F25=$T$12,G25=$X$10),B25,"")&amp;" "&amp;IF(AND(F26=$T$12,G26=$X$10),B26,"")&amp;" "&amp;IF(AND(F27=$T$12,G27=$X$10),B27,"")&amp;" "&amp;IF(AND(F28=$T$12,G28=$X$10),B28,"")&amp;" "&amp;IF(AND(F29=$T$12,G29=$X$10),B29,"")&amp;" "&amp;IF(AND(F30=$T$12,G30=$X$10),B30,"")&amp;" "&amp;IF(AND(F31=$T$12,G31=$X$10),B31,"")&amp;" "&amp;IF(AND(F32=$T$12,G32=$X$10),B32,"")&amp;" "&amp;IF(AND(F33=$T$12,G33=$X$10),B33,"")&amp;" "&amp;IF(AND(F34=$T$12,G34=$X$10),B34,"")&amp;" "&amp;IF(AND(F35=$T$12,G35=$X$10),B35,"")&amp;" "&amp;IF(AND(F36=$T$12,G36=$X$10),B36,"")&amp;" "&amp;IF(AND(F38=$T$12,G38=$X$10),B38,"")&amp;" "&amp;IF(AND(F39=$T$12,G39=$X$10),B39,"")&amp;" "&amp;IF(AND(F40=$T$12,G40=$X$10),B40,"")&amp;" "&amp;IF(AND(F41=$T$12,G41=$X$10),B41,"")&amp;" "&amp;IF(AND(F42=$T$12,G42=$X$10),B42,"")&amp;" "&amp;IF(AND(F43=$T$12,G43=$X$10),B43,"")&amp;" "&amp;IF(AND(F44=$T$12,G44=$X$10),B44,"")&amp;" "&amp;IF(AND(F45=$T$12,G45=$X$10),B45,"")&amp;" "&amp;IF(AND(F46=$T$12,G46=$X$10),B46,"")&amp;" "&amp;IF(AND(F47=$T$12,G47=$X$10),B47,"")&amp;" "&amp;IF(AND(F48=$T$12,G48=$X$10),B48,"")&amp;" "&amp;IF(AND(F49=$T$12,G49=$X$10),B49,"")&amp;" "&amp;IF(AND(F50=$T$12,G50=$X$10),B50,"")&amp;" "&amp;IF(AND(F51=$T$12,G51=$X$10),B51,"")&amp;" "&amp;IF(AND(F52=$T$12,G52=$X$10),B52,"")&amp;" "&amp;IF(AND(F53=$T$12,G53=$X$10),B53,"")&amp;" "&amp;IF(AND(F54=$T$12,G54=$X$10),B54,"")&amp;" "&amp;IF(AND(F55=$T$12,G55=$X$10),B55,"")&amp;" "&amp;IF(AND(F56=$T$12,G56=$X$10),B56,"")&amp;" "&amp;IF(AND(F57=$T$12,G57=$X$10),B57,"")&amp;" "&amp;IF(AND(F58=$T$12,G58=$X$10),B58,"")&amp;" "&amp;IF(AND(F59=$T$12,G59=$X$10),B59,"")&amp;" "&amp;IF(AND(F60=$T$12,G60=$X$10),B60,"")&amp;" "&amp;IF(AND(F61=$T$12,G61=$X$10),B61,"")&amp;" "&amp;IF(AND(F62=$T$12,G62=$X$10),B62,"")&amp;" "&amp;IF(AND(F63=$T$12,G63=$X$10),B63,"")&amp;" "&amp;IF(AND(F65=$T$12,G65=$X$10),B65,"")&amp;" "&amp;IF(AND(F66=$T$12,G66=$X$10),B66,"")&amp;" "&amp;IF(AND(F67=$T$12,G67=$X$10),B67,"")&amp;" "&amp;IF(AND(F68=$T$12,G68=$X$10),B68,"")&amp;" "&amp;IF(AND(F69=$T$12,G69=$X$10),B69,"")&amp;" "&amp;IF(AND(F70=$T$12,G70=$X$10),B70,"")&amp;" "&amp;IF(AND(F71=$T$12,G71=$X$10),B71,"")&amp;" "&amp;IF(AND(F72=$T$12,G72=$X$10),B72,"")&amp;" "&amp;IF(AND(F73=$T$12,G73=$X$10),B73,"")&amp;" "&amp;IF(AND(F74=$T$12,G74=$X$10),B74,"")&amp;" "&amp;IF(AND(F75=$T$12,G75=$X$10),B75,"")&amp;" "&amp;IF(AND(F76=$T$12,G76=$X$10),B76,"")&amp;" "&amp;IF(AND(F77=$T$12,G77=$X$10),B77,"")&amp;" "&amp;IF(AND(F78=$T$12,G78=$X$10),B78,"")&amp;" "&amp;IF(AND(F79=$T$12,G79=$X$10),B79,"")&amp;" "&amp;IF(AND(F80=$T$12,G80=$X$10),B80,"")&amp;" "&amp;IF(AND(F81=$T$12,G81=$X$10),B81,"")&amp;" "&amp;IF(AND(F82=$T$12,G82=$X$10),B82,"")&amp;" "&amp;IF(AND(F83=$T$12,G83=$X$10),B83,"")&amp;" "&amp;IF(AND(F84=$T$12,G84=$X$10),B84,"")&amp;" "&amp;IF(AND(F85=$T$12,G85=$X$10),B85,"")&amp;" "&amp;IF(AND(F86=$T$12,G86=$X$10),B86,"")&amp;" "&amp;IF(AND(F87=$T$12,G87=$X$10),B87,"")&amp;" "&amp;IF(AND(F88=$T$12,G88=$X$10),B88,"")&amp;" "&amp;IF(AND(F89=$T$12,G89=$X$10),B89,"")&amp;" "&amp;IF(AND(F90=$T$12,G90=$X$10),B90,"")&amp;" "&amp;IF(AND(F91=$T$12,G91=$X$10),B91,"")&amp;" "&amp;IF(AND(F92=$T$12,G92=$X$10),B92,"")</f>
        <v xml:space="preserve">                                                                               </v>
      </c>
      <c r="P12" s="28" t="str">
        <f>+IF(AND(F11=$T$12,G11=$Y$10),B11,"")&amp;" "&amp;IF(AND(F12=$T$12,G12=$Y$10),B12,"")&amp;" "&amp;IF(AND(F13=$T$12,G13=$Y$10),B13,"")&amp;" "&amp;IF(AND(F14=$T$12,G14=$Y$10),B14,"")&amp;" "&amp;IF(AND(F15=$T$12,G15=$Y$10),B15,"")&amp;" "&amp;IF(AND(F16=$T$12,G16=$Y$10),B16,"")&amp;" "&amp;IF(AND(F17=$T$12,G17=$Y$10),B17,"")&amp;" "&amp;IF(AND(F18=$T$12,G18=$Y$10),B18,"")&amp;" "&amp;IF(AND(F19=$T$12,G19=$Y$10),B19,"")&amp;" "&amp;IF(AND(F20=$T$12,G20=$Y$10),B20,"")&amp;" "&amp;IF(AND(F21=$T$12,G21=$Y$10),B21,"")&amp;" "&amp;IF(AND(F22=$T$12,G22=$Y$10),B22,"")&amp;" "&amp;IF(AND(F23=$T$12,G23=$Y$10),B23,"")&amp;" "&amp;IF(AND(F24=$T$12,G24=$Y$10),B24,"")&amp;" "&amp;IF(AND(F25=$T$12,G25=$Y$10),B25,"")&amp;" "&amp;IF(AND(F26=$T$12,G26=$Y$10),B26,"")&amp;" "&amp;IF(AND(F27=$T$12,G27=$Y$10),B27,"")&amp;" "&amp;IF(AND(F28=$T$12,G28=$Y$10),B28,"")&amp;" "&amp;IF(AND(F29=$T$12,G29=$Y$10),B29,"")&amp;" "&amp;IF(AND(F30=$T$12,G30=$Y$10),B30,"")&amp;" "&amp;IF(AND(F31=$T$12,G31=$Y$10),B31,"")&amp;" "&amp;IF(AND(F32=$T$12,G32=$Y$10),B32,"")&amp;" "&amp;IF(AND(F33=$T$12,G33=$Y$10),B33,"")&amp;" "&amp;IF(AND(F34=$T$12,G34=$Y$10),B34,"")&amp;" "&amp;IF(AND(F35=$T$12,G35=$Y$10),B35,"")&amp;" "&amp;IF(AND(F36=$T$12,G36=$Y$10),B36,"")&amp;" "&amp;IF(AND(F38=$T$12,G38=$Y$10),B38,"")&amp;" "&amp;IF(AND(F39=$T$12,G39=$Y$10),B39,"")&amp;" "&amp;IF(AND(F40=$T$12,G40=$Y$10),B40,"")&amp;" "&amp;IF(AND(F41=$T$12,G41=$Y$10),B41,"")&amp;" "&amp;IF(AND(F42=$T$12,G42=$Y$10),B42,"")&amp;" "&amp;IF(AND(F43=$T$12,G43=$Y$10),B43,"")&amp;" "&amp;IF(AND(F44=$T$12,G44=$Y$10),B44,"")&amp;" "&amp;IF(AND(F45=$T$12,G45=$Y$10),B45,"")&amp;" "&amp;IF(AND(F46=$T$12,G46=$Y$10),B46,"")&amp;" "&amp;IF(AND(F47=$T$12,G47=$Y$10),B47,"")&amp;" "&amp;IF(AND(F48=$T$12,G48=$Y$10),B48,"")&amp;" "&amp;IF(AND(F49=$T$12,G49=$Y$10),B49,"")&amp;" "&amp;IF(AND(F50=$T$12,G50=$Y$10),B50,"")&amp;" "&amp;IF(AND(F51=$T$12,G51=$Y$10),B51,"")&amp;" "&amp;IF(AND(F52=$T$12,G52=$Y$10),B52,"")&amp;" "&amp;IF(AND(F53=$T$12,G53=$Y$10),B53,"")&amp;" "&amp;IF(AND(F54=$T$12,G54=$Y$10),B54,"")&amp;" "&amp;IF(AND(F55=$T$12,G55=$Y$10),B55,"")&amp;" "&amp;IF(AND(F56=$T$12,G56=$Y$10),B56,"")&amp;" "&amp;IF(AND(F57=$T$12,G57=$Y$10),B57,"")&amp;" "&amp;IF(AND(F58=$T$12,G58=$Y$10),B58,"")&amp;" "&amp;IF(AND(F59=$T$12,G59=$Y$10),B59,"")&amp;" "&amp;IF(AND(F60=$T$12,G60=$Y$10),B60,"")&amp;" "&amp;IF(AND(F61=$T$12,G61=$Y$10),B61,"")&amp;" "&amp;IF(AND(F62=$T$12,G62=$Y$10),B62,"")&amp;" "&amp;IF(AND(F63=$T$12,G63=$Y$10),B63,"")&amp;" "&amp;IF(AND(F65=$T$12,G65=$Y$10),B65,"")&amp;" "&amp;IF(AND(F66=$T$12,G66=$Y$10),B66,"")&amp;" "&amp;IF(AND(F67=$T$12,G67=$Y$10),B67,"")&amp;" "&amp;IF(AND(F68=$T$12,G68=$Y$10),B68,"")&amp;" "&amp;IF(AND(F69=$T$12,G69=$Y$10),B69,"")&amp;" "&amp;IF(AND(F70=$T$12,G70=$Y$10),B70,"")&amp;" "&amp;IF(AND(F71=$T$12,G71=$Y$10),B71,"")&amp;" "&amp;IF(AND(F72=$T$12,G72=$Y$10),B72,"")&amp;" "&amp;IF(AND(F73=$T$12,G73=$Y$10),B73,"")&amp;" "&amp;IF(AND(F74=$T$12,G74=$Y$10),B74,"")&amp;" "&amp;IF(AND(F75=$T$12,G75=$Y$10),B75,"")&amp;" "&amp;IF(AND(F76=$T$12,G76=$Y$10),B76,"")&amp;" "&amp;IF(AND(F77=$T$12,G77=$Y$10),B77,"")&amp;" "&amp;IF(AND(F78=$T$12,G78=$Y$10),B78,"")&amp;" "&amp;IF(AND(F79=$T$12,G79=$Y$10),B79,"")&amp;" "&amp;IF(AND(F80=$T$12,G80=$Y$10),B80,"")&amp;" "&amp;IF(AND(F81=$T$12,G81=$Y$10),B81,"")&amp;" "&amp;IF(AND(F82=$T$12,G82=$Y$10),B82,"")&amp;" "&amp;IF(AND(F83=$T$12,G83=$Y$10),B83,"")&amp;" "&amp;IF(AND(F84=$T$12,G84=$Y$10),B84,"")&amp;" "&amp;IF(AND(F85=$T$12,G85=$Y$10),B85,"")&amp;" "&amp;IF(AND(F86=$T$12,G86=$Y$10),B86,"")&amp;" "&amp;IF(AND(F87=$T$12,G87=$Y$10),B87,"")&amp;" "&amp;IF(AND(F88=$T$12,G88=$Y$10),B88,"")&amp;" "&amp;IF(AND(F89=$T$12,G89=$Y$10),B89,"")&amp;" "&amp;IF(AND(F90=$T$12,G90=$Y$10),B90,"")&amp;" "&amp;IF(AND(F91=$T$12,G91=$Y$10),B91,"")&amp;" "&amp;IF(AND(F92=$T$12,G92=$Y$10),B92,"")</f>
        <v xml:space="preserve">                                                                               </v>
      </c>
      <c r="R12" s="662"/>
      <c r="S12" s="43">
        <v>0.8</v>
      </c>
      <c r="T12" s="41" t="s">
        <v>116</v>
      </c>
      <c r="U12" s="29" t="s">
        <v>67</v>
      </c>
      <c r="V12" s="29" t="s">
        <v>67</v>
      </c>
      <c r="W12" s="27" t="s">
        <v>115</v>
      </c>
      <c r="X12" s="27" t="s">
        <v>115</v>
      </c>
      <c r="Y12" s="28" t="s">
        <v>113</v>
      </c>
    </row>
    <row r="13" spans="1:25" ht="150" customHeight="1" x14ac:dyDescent="0.35">
      <c r="A13" s="160" t="str">
        <f>'1. Identificación'!G30</f>
        <v>De Corrupción</v>
      </c>
      <c r="B13" s="423">
        <f>'1. Identificación'!A30</f>
        <v>3</v>
      </c>
      <c r="C13" s="57" t="str">
        <f>'1. Identificación'!N30</f>
        <v>Posibilidad de pérdida Económica Por utilización indebida de bienes que son propiedad de la empresa.  Debido a:
1. Falta de buen manejo y custodia de bienes.</v>
      </c>
      <c r="D13" s="161">
        <f>'4. Val. Control'!S24</f>
        <v>0.36</v>
      </c>
      <c r="E13" s="161">
        <f>'4. Val. Control'!T24</f>
        <v>0.6</v>
      </c>
      <c r="F13" s="162" t="str">
        <f t="shared" ref="F13:F19" si="2">+IF(D13=0,"",IF(D13&lt;=$S$15,$T$15,IF(D13&lt;=$S$14,$T$14,IF(D13&lt;=$S$13,$T$13,IF(D13&lt;=$S$12,$T$12,IF(D13&lt;=$S$11,$T$11,""))))))</f>
        <v>Baja</v>
      </c>
      <c r="G13" s="162" t="str">
        <f t="shared" si="0"/>
        <v>Moderado</v>
      </c>
      <c r="H13" s="163" t="str">
        <f t="shared" si="1"/>
        <v>Moderado</v>
      </c>
      <c r="J13" s="594"/>
      <c r="K13" s="25" t="s">
        <v>117</v>
      </c>
      <c r="L13" s="29" t="str">
        <f>+IF(AND(F11=$T$13,G11=$U$10),B11,"")&amp;" "&amp;IF(AND(F12=$T$13,G12=$U$10),B12,"")&amp;" "&amp;IF(AND(F13=$T$13,G13=$U$10),B13,"")&amp;" "&amp;IF(AND(F14=$T$13,G14=$U$10),B14,"")&amp;" "&amp;IF(AND(F15=$T$13,G15=$U$10),B15,"")&amp;" "&amp;IF(AND(F16=$T$13,G16=$U$10),B16,"")&amp;" "&amp;IF(AND(F17=$T$13,G17=$U$10),B17,"")&amp;" "&amp;IF(AND(F18=$T$13,G18=$U$10),B18,"")&amp;" "&amp;IF(AND(F19=$T$13,G19=$U$10),B19,"")&amp;" "&amp;IF(AND(F20=$T$13,G20=$U$10),B20,"")&amp;" "&amp;IF(AND(F21=$T$13,G21=$U$10),B21,"")&amp;" "&amp;IF(AND(F22=$T$13,G22=$U$10),B22,"")&amp;" "&amp;IF(AND(F23=$T$13,G23=$U$10),B23,"")&amp;" "&amp;IF(AND(F24=$T$13,G24=$U$10),B24,"")&amp;" "&amp;IF(AND(F25=$T$13,G25=$U$10),B25,"")&amp;" "&amp;IF(AND(F26=$T$13,G26=$U$10),B26,"")&amp;" "&amp;IF(AND(F27=$T$13,G27=$U$10),B27,"")&amp;" "&amp;IF(AND(F28=$T$13,G28=$U$10),B28,"")&amp;" "&amp;IF(AND(F29=$T$13,G29=$U$10),B29,"")&amp;" "&amp;IF(AND(F30=$T$13,G30=$U$10),B30,"")&amp;" "&amp;IF(AND(F31=$T$13,G31=$U$10),B31,"")&amp;" "&amp;IF(AND(F32=$T$13,G32=$U$10),B32,"")&amp;" "&amp;IF(AND(F33=$T$13,G33=$U$10),B33,"")&amp;" "&amp;IF(AND(F34=$T$13,G34=$U$10),B34,"")&amp;" "&amp;IF(AND(F35=$T$13,G35=$U$10),B35,"")&amp;" "&amp;IF(AND(F36=$T$13,G36=$U$10),B36,"")&amp;" "&amp;IF(AND(F38=$T$13,G38=$U$10),B38,"")&amp;" "&amp;IF(AND(F39=$T$13,G39=$U$10),B39,"")&amp;" "&amp;IF(AND(F40=$T$13,G40=$U$10),B40,"")&amp;" "&amp;IF(AND(F41=$T$13,G41=$U$10),B41,"")&amp;" "&amp;IF(AND(F42=$T$13,G42=$U$10),B42,"")&amp;" "&amp;IF(AND(F43=$T$13,G43=$U$10),B43,"")&amp;" "&amp;IF(AND(F44=$T$13,G44=$U$10),B44,"")&amp;" "&amp;IF(AND(F45=$T$13,G45=$U$10),B45,"")&amp;" "&amp;IF(AND(F46=$T$13,G46=$U$10),B46,"")&amp;" "&amp;IF(AND(F47=$T$13,G47=$U$10),B47,"")&amp;" "&amp;IF(AND(F48=$T$13,G48=$U$10),B48,"")&amp;" "&amp;IF(AND(F49=$T$13,G49=$U$10),B49,"")&amp;" "&amp;IF(AND(F50=$T$13,G50=$U$10),B50,"")&amp;" "&amp;IF(AND(F51=$T$13,G51=$U$10),B51,"")&amp;" "&amp;IF(AND(F52=$T$13,G52=$U$10),B52,"")&amp;" "&amp;IF(AND(F53=$T$13,G53=$U$10),B53,"")&amp;" "&amp;IF(AND(F54=$T$13,G54=$U$10),B54,"")&amp;" "&amp;IF(AND(F55=$T$13,G55=$U$10),B55,"")&amp;" "&amp;IF(AND(F56=$T$13,G56=$U$10),B56,"")&amp;" "&amp;IF(AND(F57=$T$13,G57=$U$10),B57,"")&amp;" "&amp;IF(AND(F58=$T$13,G58=$U$10),B58,"")&amp;" "&amp;IF(AND(F59=$T$13,G59=$U$10),B59,"")&amp;" "&amp;IF(AND(F60=$T$13,G60=$U$10),B60,"")&amp;" "&amp;IF(AND(F61=$T$13,G61=$U$10),B61,"")&amp;" "&amp;IF(AND(F62=$T$13,G62=$U$10),B62,"")&amp;" "&amp;IF(AND(F63=$T$13,G63=$U$10),B63,"")&amp;" "&amp;IF(AND(F65=$T$13,G65=$U$10),B65,"")&amp;" "&amp;IF(AND(F66=$T$13,G66=$U$10),B66,"")&amp;" "&amp;IF(AND(F67=$T$13,G67=$U$10),B67,"")&amp;" "&amp;IF(AND(F68=$T$13,G68=$U$10),B68,"")&amp;" "&amp;IF(AND(F69=$T$13,G69=$U$10),B69,"")&amp;" "&amp;IF(AND(F70=$T$13,G70=$U$10),B70,"")&amp;" "&amp;IF(AND(F71=$T$13,G71=$U$10),B71,"")&amp;" "&amp;IF(AND(F72=$T$13,G72=$U$10),B72,"")&amp;" "&amp;IF(AND(F73=$T$13,G73=$U$10),B73,"")&amp;" "&amp;IF(AND(F74=$T$13,G74=$U$10),B74,"")&amp;" "&amp;IF(AND(F75=$T$13,G75=$U$10),B75,"")&amp;" "&amp;IF(AND(F76=$T$13,G76=$U$10),B76,"")&amp;" "&amp;IF(AND(F77=$T$13,G77=$U$10),B77,"")&amp;" "&amp;IF(AND(F78=$T$13,G78=$U$10),B78,"")&amp;" "&amp;IF(AND(F79=$T$13,G79=$U$10),B79,"")&amp;" "&amp;IF(AND(F80=$T$13,G80=$U$10),B80,"")&amp;" "&amp;IF(AND(F81=$T$13,G81=$U$10),B81,"")&amp;" "&amp;IF(AND(F82=$T$13,G82=$U$10),B82,"")&amp;" "&amp;IF(AND(F83=$T$13,G83=$U$10),B83,"")&amp;" "&amp;IF(AND(F84=$T$13,G84=$U$10),B84,"")&amp;" "&amp;IF(AND(F85=$T$13,G85=$U$10),B85,"")&amp;" "&amp;IF(AND(F86=$T$13,G86=$U$10),B86,"")&amp;" "&amp;IF(AND(F87=$T$13,G87=$U$10),B87,"")&amp;" "&amp;IF(AND(F88=$T$13,G88=$U$10),B88,"")&amp;" "&amp;IF(AND(F89=$T$13,G89=$U$10),B89,"")&amp;" "&amp;IF(AND(F90=$T$13,G90=$U$10),B90,"")&amp;" "&amp;IF(AND(F91=$T$13,G91=$U$10),B91,"")&amp;" "&amp;IF(AND(F92=$T$13,G92=$U$10),B92,"")</f>
        <v xml:space="preserve">                                                                               </v>
      </c>
      <c r="M13" s="29" t="str">
        <f>+IF(AND(F11=$T$13,G11=$V$10),B11,"")&amp;" "&amp;IF(AND(F12=$T$13,G12=$V$10),B12,"")&amp;" "&amp;IF(AND(F13=$T$13,G13=$V$10),B13,"")&amp;" "&amp;IF(AND(F14=$T$13,G14=$V$10),B14,"")&amp;" "&amp;IF(AND(F15=$T$13,G15=$V$10),B15,"")&amp;" "&amp;IF(AND(F16=$T$13,G16=$V$10),B16,"")&amp;" "&amp;IF(AND(F17=$T$13,G17=$V$10),B17,"")&amp;" "&amp;IF(AND(F18=$T$13,G18=$V$10),B18,"")&amp;" "&amp;IF(AND(F19=$T$13,G19=$V$10),B19,"")&amp;" "&amp;IF(AND(F20=$T$13,G20=$V$10),B20,"")&amp;" "&amp;IF(AND(F21=$T$13,G21=$V$10),B21,"")&amp;" "&amp;IF(AND(F22=$T$13,G22=$V$10),B22,"")&amp;" "&amp;IF(AND(F23=$T$13,G23=$V$10),B23,"")&amp;" "&amp;IF(AND(F24=$T$13,G24=$V$10),B24,"")&amp;" "&amp;IF(AND(F25=$T$13,G25=$V$10),B25,"")&amp;" "&amp;IF(AND(F26=$T$13,G26=$V$10),B26,"")&amp;" "&amp;IF(AND(F27=$T$13,G27=$V$10),B27,"")&amp;" "&amp;IF(AND(F28=$T$13,G28=$V$10),B28,"")&amp;" "&amp;IF(AND(F29=$T$13,G29=$V$10),B29,"")&amp;" "&amp;IF(AND(F30=$T$13,G30=$V$10),B30,"")&amp;" "&amp;IF(AND(F31=$T$13,G31=$V$10),B31,"")&amp;" "&amp;IF(AND(F32=$T$13,G32=$V$10),B32,"")&amp;" "&amp;IF(AND(F33=$T$13,G33=$V$10),B33,"")&amp;" "&amp;IF(AND(F34=$T$13,G34=$V$10),B34,"")&amp;" "&amp;IF(AND(F35=$T$13,G35=$V$10),B35,"")&amp;" "&amp;IF(AND(F36=$T$13,G36=$V$10),B36,"")&amp;" "&amp;IF(AND(F38=$T$13,G38=$V$10),B38,"")&amp;" "&amp;IF(AND(F39=$T$13,G39=$V$10),B39,"")&amp;" "&amp;IF(AND(F40=$T$13,G40=$V$10),B40,"")&amp;" "&amp;IF(AND(F41=$T$13,G41=$V$10),B41,"")&amp;" "&amp;IF(AND(F42=$T$13,G42=$V$10),B42,"")&amp;" "&amp;IF(AND(F43=$T$13,G43=$V$10),B43,"")&amp;" "&amp;IF(AND(F44=$T$13,G44=$V$10),B44,"")&amp;" "&amp;IF(AND(F45=$T$13,G45=$V$10),B45,"")&amp;" "&amp;IF(AND(F46=$T$13,G46=$V$10),B46,"")&amp;" "&amp;IF(AND(F47=$T$13,G47=$V$10),B47,"")&amp;" "&amp;IF(AND(F48=$T$13,G48=$V$10),B48,"")&amp;" "&amp;IF(AND(F49=$T$13,G49=$V$10),B49,"")&amp;" "&amp;IF(AND(F50=$T$13,G50=$V$10),B50,"")&amp;" "&amp;IF(AND(F51=$T$13,G51=$V$10),B51,"")&amp;" "&amp;IF(AND(F52=$T$13,G52=$V$10),B52,"")&amp;" "&amp;IF(AND(F53=$T$13,G53=$V$10),B53,"")&amp;" "&amp;IF(AND(F54=$T$13,G54=$V$10),B54,"")&amp;" "&amp;IF(AND(F55=$T$13,G55=$V$10),B55,"")&amp;" "&amp;IF(AND(F56=$T$13,G56=$V$10),B56,"")&amp;" "&amp;IF(AND(F57=$T$13,G57=$V$10),B57,"")&amp;" "&amp;IF(AND(F58=$T$13,G58=$V$10),B58,"")&amp;" "&amp;IF(AND(F59=$T$13,G59=$V$10),B59,"")&amp;" "&amp;IF(AND(F60=$T$13,G60=$V$10),B60,"")&amp;" "&amp;IF(AND(F61=$T$13,G61=$V$10),B61,"")&amp;" "&amp;IF(AND(F62=$T$13,G62=$V$10),B62,"")&amp;" "&amp;IF(AND(F63=$T$13,G63=$V$10),B63,"")&amp;" "&amp;IF(AND(F65=$T$13,G65=$V$10),B65,"")&amp;" "&amp;IF(AND(F66=$T$13,G66=$V$10),B66,"")&amp;" "&amp;IF(AND(F67=$T$13,G67=$V$10),B67,"")&amp;" "&amp;IF(AND(F68=$T$13,G68=$V$10),B68,"")&amp;" "&amp;IF(AND(F69=$T$13,G69=$V$10),B69,"")&amp;" "&amp;IF(AND(F70=$T$13,G70=$V$10),B70,"")&amp;" "&amp;IF(AND(F71=$T$13,G71=$V$10),B71,"")&amp;" "&amp;IF(AND(F72=$T$13,G72=$V$10),B72,"")&amp;" "&amp;IF(AND(F73=$T$13,G73=$V$10),B73,"")&amp;" "&amp;IF(AND(F74=$T$13,G74=$V$10),B74,"")&amp;" "&amp;IF(AND(F75=$T$13,G75=$V$10),B75,"")&amp;" "&amp;IF(AND(F76=$T$13,G76=$V$10),B76,"")&amp;" "&amp;IF(AND(F77=$T$13,G77=$V$10),B77,"")&amp;" "&amp;IF(AND(F78=$T$13,G78=$V$10),B78,"")&amp;" "&amp;IF(AND(F79=$T$13,G79=$V$10),B79,"")&amp;" "&amp;IF(AND(F80=$T$13,G80=$V$10),B80,"")&amp;" "&amp;IF(AND(F81=$T$13,G81=$V$10),B81,"")&amp;" "&amp;IF(AND(F82=$T$13,G82=$V$10),B82,"")&amp;" "&amp;IF(AND(F83=$T$13,G83=$V$10),B83,"")&amp;" "&amp;IF(AND(F84=$T$13,G84=$V$10),B84,"")&amp;" "&amp;IF(AND(F85=$T$13,G85=$V$10),B85,"")&amp;" "&amp;IF(AND(F86=$T$13,G86=$V$10),B86,"")&amp;" "&amp;IF(AND(F87=$T$13,G87=$V$10),B87,"")&amp;" "&amp;IF(AND(F88=$T$13,G88=$V$10),B88,"")&amp;" "&amp;IF(AND(F89=$T$13,G89=$V$10),B89,"")&amp;" "&amp;IF(AND(F90=$T$13,G90=$V$10),B90,"")&amp;" "&amp;IF(AND(F91=$T$13,G91=$V$10),B91,"")&amp;" "&amp;IF(AND(F92=$T$13,G92=$V$10),B92,"")</f>
        <v xml:space="preserve">                                                                               </v>
      </c>
      <c r="N13" s="29" t="str">
        <f>+IF(AND(F11=$T$13,G11=$W$10),B11,"")&amp;" "&amp;IF(AND(F12=$T$13,G12=$W$10),B12,"")&amp;" "&amp;IF(AND(F13=$T$13,G13=$W$10),B13,"")&amp;" "&amp;IF(AND(F14=$T$13,G14=$W$10),B14,"")&amp;" "&amp;IF(AND(F15=$T$13,G15=$W$10),B15,"")&amp;" "&amp;IF(AND(F16=$T$13,G16=$W$10),B16,"")&amp;" "&amp;IF(AND(F17=$T$13,G17=$W$10),B17,"")&amp;" "&amp;IF(AND(F18=$T$13,G18=$W$10),B18,"")&amp;" "&amp;IF(AND(F19=$T$13,G19=$W$10),B19,"")&amp;" "&amp;IF(AND(F20=$T$13,G20=$W$10),B20,"")&amp;" "&amp;IF(AND(F21=$T$13,G21=$W$10),B21,"")&amp;" "&amp;IF(AND(F22=$T$13,G22=$W$10),B22,"")&amp;" "&amp;IF(AND(F23=$T$13,G23=$W$10),B23,"")&amp;" "&amp;IF(AND(F24=$T$13,G24=$W$10),B24,"")&amp;" "&amp;IF(AND(F25=$T$13,G25=$W$10),B25,"")&amp;" "&amp;IF(AND(F26=$T$13,G26=$W$10),B26,"")&amp;" "&amp;IF(AND(F27=$T$13,G27=$W$10),B27,"")&amp;" "&amp;IF(AND(F28=$T$13,G28=$W$10),B28,"")&amp;" "&amp;IF(AND(F29=$T$13,G29=$W$10),B29,"")&amp;" "&amp;IF(AND(F30=$T$13,G30=$W$10),B30,"")&amp;" "&amp;IF(AND(F31=$T$13,G31=$W$10),B31,"")&amp;" "&amp;IF(AND(F32=$T$13,G32=$W$10),B32,"")&amp;" "&amp;IF(AND(F33=$T$13,G33=$W$10),B33,"")&amp;" "&amp;IF(AND(F34=$T$13,G34=$W$10),B34,"")&amp;" "&amp;IF(AND(F35=$T$13,G35=$W$10),B35,"")&amp;" "&amp;IF(AND(F36=$T$13,G36=$W$10),B36,"")&amp;" "&amp;IF(AND(F38=$T$13,G38=$W$10),B38,"")&amp;" "&amp;IF(AND(F39=$T$13,G39=$W$10),B39,"")&amp;" "&amp;IF(AND(F40=$T$13,G40=$W$10),B40,"")&amp;" "&amp;IF(AND(F41=$T$13,G41=$W$10),B41,"")&amp;" "&amp;IF(AND(F42=$T$13,G42=$W$10),B42,"")&amp;" "&amp;IF(AND(F43=$T$13,G43=$W$10),B43,"")&amp;" "&amp;IF(AND(F44=$T$13,G44=$W$10),B44,"")&amp;" "&amp;IF(AND(F45=$T$13,G45=$W$10),B45,"")&amp;" "&amp;IF(AND(F46=$T$13,G46=$W$10),B46,"")&amp;" "&amp;IF(AND(F47=$T$13,G47=$W$10),B47,"")&amp;" "&amp;IF(AND(F48=$T$13,G48=$W$10),B48,"")&amp;" "&amp;IF(AND(F49=$T$13,G49=$W$10),B49,"")&amp;" "&amp;IF(AND(F50=$T$13,G50=$W$10),B50,"")&amp;" "&amp;IF(AND(F51=$T$13,G51=$W$10),B51,"")&amp;" "&amp;IF(AND(F52=$T$13,G52=$W$10),B52,"")&amp;" "&amp;IF(AND(F53=$T$13,G53=$W$10),B53,"")&amp;" "&amp;IF(AND(F54=$T$13,G54=$W$10),B54,"")&amp;" "&amp;IF(AND(F55=$T$13,G55=$W$10),B55,"")&amp;" "&amp;IF(AND(F56=$T$13,G56=$W$10),B56,"")&amp;" "&amp;IF(AND(F57=$T$13,G57=$W$10),B57,"")&amp;" "&amp;IF(AND(F58=$T$13,G58=$W$10),B58,"")&amp;" "&amp;IF(AND(F59=$T$13,G59=$W$10),B59,"")&amp;" "&amp;IF(AND(F60=$T$13,G60=$W$10),B60,"")&amp;" "&amp;IF(AND(F61=$T$13,G61=$W$10),B61,"")&amp;" "&amp;IF(AND(F62=$T$13,G62=$W$10),B62,"")&amp;" "&amp;IF(AND(F63=$T$13,G63=$W$10),B63,"")&amp;" "&amp;IF(AND(F65=$T$13,G65=$W$10),B65,"")&amp;" "&amp;IF(AND(F66=$T$13,G66=$W$10),B66,"")&amp;" "&amp;IF(AND(F67=$T$13,G67=$W$10),B67,"")&amp;" "&amp;IF(AND(F68=$T$13,G68=$W$10),B68,"")&amp;" "&amp;IF(AND(F69=$T$13,G69=$W$10),B69,"")&amp;" "&amp;IF(AND(F70=$T$13,G70=$W$10),B70,"")&amp;" "&amp;IF(AND(F71=$T$13,G71=$W$10),B71,"")&amp;" "&amp;IF(AND(F72=$T$13,G72=$W$10),B72,"")&amp;" "&amp;IF(AND(F73=$T$13,G73=$W$10),B73,"")&amp;" "&amp;IF(AND(F74=$T$13,G74=$W$10),B74,"")&amp;" "&amp;IF(AND(F75=$T$13,G75=$W$10),B75,"")&amp;" "&amp;IF(AND(F76=$T$13,G76=$W$10),B76,"")&amp;" "&amp;IF(AND(F77=$T$13,G77=$W$10),B77,"")&amp;" "&amp;IF(AND(F78=$T$13,G78=$W$10),B78,"")&amp;" "&amp;IF(AND(F79=$T$13,G79=$W$10),B79,"")&amp;" "&amp;IF(AND(F80=$T$13,G80=$W$10),B80,"")&amp;" "&amp;IF(AND(F81=$T$13,G81=$W$10),B81,"")&amp;" "&amp;IF(AND(F82=$T$13,G82=$W$10),B82,"")&amp;" "&amp;IF(AND(F83=$T$13,G83=$W$10),B83,"")&amp;" "&amp;IF(AND(F84=$T$13,G84=$W$10),B84,"")&amp;" "&amp;IF(AND(F85=$T$13,G85=$W$10),B85,"")&amp;" "&amp;IF(AND(F86=$T$13,G86=$W$10),B86,"")&amp;" "&amp;IF(AND(F87=$T$13,G87=$W$10),B87,"")&amp;" "&amp;IF(AND(F88=$T$13,G88=$W$10),B88,"")&amp;" "&amp;IF(AND(F89=$T$13,G89=$W$10),B89,"")&amp;" "&amp;IF(AND(F90=$T$13,G90=$W$10),B90,"")&amp;" "&amp;IF(AND(F91=$T$13,G91=$W$10),B91,"")&amp;" "&amp;IF(AND(F92=$T$13,G92=$W$10),B92,"")</f>
        <v xml:space="preserve">    5   8                                                                        </v>
      </c>
      <c r="O13" s="27" t="str">
        <f>+IF(AND(F11=$T$13,G11=$X$10),B11,"")&amp;" "&amp;IF(AND(F12=$T$13,G12=$X$10),B12,"")&amp;" "&amp;IF(AND(F13=$T$13,G13=$X$10),B13,"")&amp;" "&amp;IF(AND(F14=$T$13,G14=$X$10),B14,"")&amp;" "&amp;IF(AND(F15=$T$13,G15=$X$10),B15,"")&amp;" "&amp;IF(AND(F16=$T$13,G16=$X$10),B16,"")&amp;" "&amp;IF(AND(F17=$T$13,G17=$X$10),B17,"")&amp;" "&amp;IF(AND(F18=$T$13,G18=$X$10),B18,"")&amp;" "&amp;IF(AND(F19=$T$13,G19=$X$10),B19,"")&amp;" "&amp;IF(AND(F20=$T$13,G20=$X$10),B20,"")&amp;" "&amp;IF(AND(F21=$T$13,G21=$X$10),B21,"")&amp;" "&amp;IF(AND(F22=$T$13,G22=$X$10),B22,"")&amp;" "&amp;IF(AND(F23=$T$13,G23=$X$10),B23,"")&amp;" "&amp;IF(AND(F24=$T$13,G24=$X$10),B24,"")&amp;" "&amp;IF(AND(F25=$T$13,G25=$X$10),B25,"")&amp;" "&amp;IF(AND(F26=$T$13,G26=$X$10),B26,"")&amp;" "&amp;IF(AND(F27=$T$13,G27=$X$10),B27,"")&amp;" "&amp;IF(AND(F28=$T$13,G28=$X$10),B28,"")&amp;" "&amp;IF(AND(F29=$T$13,G29=$X$10),B29,"")&amp;" "&amp;IF(AND(F30=$T$13,G30=$X$10),B30,"")&amp;" "&amp;IF(AND(F31=$T$13,G31=$X$10),B31,"")&amp;" "&amp;IF(AND(F32=$T$13,G32=$X$10),B32,"")&amp;" "&amp;IF(AND(F33=$T$13,G33=$X$10),B33,"")&amp;" "&amp;IF(AND(F34=$T$13,G34=$X$10),B34,"")&amp;" "&amp;IF(AND(F35=$T$13,G35=$X$10),B35,"")&amp;" "&amp;IF(AND(F36=$T$13,G36=$X$10),B36,"")&amp;" "&amp;IF(AND(F38=$T$13,G38=$X$10),B38,"")&amp;" "&amp;IF(AND(F39=$T$13,G39=$X$10),B39,"")&amp;" "&amp;IF(AND(F40=$T$13,G40=$X$10),B40,"")&amp;" "&amp;IF(AND(F41=$T$13,G41=$X$10),B41,"")&amp;" "&amp;IF(AND(F42=$T$13,G42=$X$10),B42,"")&amp;" "&amp;IF(AND(F43=$T$13,G43=$X$10),B43,"")&amp;" "&amp;IF(AND(F44=$T$13,G44=$X$10),B44,"")&amp;" "&amp;IF(AND(F45=$T$13,G45=$X$10),B45,"")&amp;" "&amp;IF(AND(F46=$T$13,G46=$X$10),B46,"")&amp;" "&amp;IF(AND(F47=$T$13,G47=$X$10),B47,"")&amp;" "&amp;IF(AND(F48=$T$13,G48=$X$10),B48,"")&amp;" "&amp;IF(AND(F49=$T$13,G49=$X$10),B49,"")&amp;" "&amp;IF(AND(F50=$T$13,G50=$X$10),B50,"")&amp;" "&amp;IF(AND(F51=$T$13,G51=$X$10),B51,"")&amp;" "&amp;IF(AND(F52=$T$13,G52=$X$10),B52,"")&amp;" "&amp;IF(AND(F53=$T$13,G53=$X$10),B53,"")&amp;" "&amp;IF(AND(F54=$T$13,G54=$X$10),B54,"")&amp;" "&amp;IF(AND(F55=$T$13,G55=$X$10),B55,"")&amp;" "&amp;IF(AND(F56=$T$13,G56=$X$10),B56,"")&amp;" "&amp;IF(AND(F57=$T$13,G57=$X$10),B57,"")&amp;" "&amp;IF(AND(F58=$T$13,G58=$X$10),B58,"")&amp;" "&amp;IF(AND(F59=$T$13,G59=$X$10),B59,"")&amp;" "&amp;IF(AND(F60=$T$13,G60=$X$10),B60,"")&amp;" "&amp;IF(AND(F61=$T$13,G61=$X$10),B61,"")&amp;" "&amp;IF(AND(F62=$T$13,G62=$X$10),B62,"")&amp;" "&amp;IF(AND(F63=$T$13,G63=$X$10),B63,"")&amp;" "&amp;IF(AND(F65=$T$13,G65=$X$10),B65,"")&amp;" "&amp;IF(AND(F66=$T$13,G66=$X$10),B66,"")&amp;" "&amp;IF(AND(F67=$T$13,G67=$X$10),B67,"")&amp;" "&amp;IF(AND(F68=$T$13,G68=$X$10),B68,"")&amp;" "&amp;IF(AND(F69=$T$13,G69=$X$10),B69,"")&amp;" "&amp;IF(AND(F70=$T$13,G70=$X$10),B70,"")&amp;" "&amp;IF(AND(F71=$T$13,G71=$X$10),B71,"")&amp;" "&amp;IF(AND(F72=$T$13,G72=$X$10),B72,"")&amp;" "&amp;IF(AND(F73=$T$13,G73=$X$10),B73,"")&amp;" "&amp;IF(AND(F74=$T$13,G74=$X$10),B74,"")&amp;" "&amp;IF(AND(F75=$T$13,G75=$X$10),B75,"")&amp;" "&amp;IF(AND(F76=$T$13,G76=$X$10),B76,"")&amp;" "&amp;IF(AND(F77=$T$13,G77=$X$10),B77,"")&amp;" "&amp;IF(AND(F78=$T$13,G78=$X$10),B78,"")&amp;" "&amp;IF(AND(F79=$T$13,G79=$X$10),B79,"")&amp;" "&amp;IF(AND(F80=$T$13,G80=$X$10),B80,"")&amp;" "&amp;IF(AND(F81=$T$13,G81=$X$10),B81,"")&amp;" "&amp;IF(AND(F82=$T$13,G82=$X$10),B82,"")&amp;" "&amp;IF(AND(F83=$T$13,G83=$X$10),B83,"")&amp;" "&amp;IF(AND(F84=$T$13,G84=$X$10),B84,"")&amp;" "&amp;IF(AND(F85=$T$13,G85=$X$10),B85,"")&amp;" "&amp;IF(AND(F86=$T$13,G86=$X$10),B86,"")&amp;" "&amp;IF(AND(F87=$T$13,G87=$X$10),B87,"")&amp;" "&amp;IF(AND(F88=$T$13,G88=$X$10),B88,"")&amp;" "&amp;IF(AND(F89=$T$13,G89=$X$10),B89,"")&amp;" "&amp;IF(AND(F90=$T$13,G90=$X$10),B90,"")&amp;" "&amp;IF(AND(F91=$T$13,G91=$X$10),B91,"")&amp;" "&amp;IF(AND(F92=$T$13,G92=$X$10),B92,"")</f>
        <v xml:space="preserve">                                                                               </v>
      </c>
      <c r="P13" s="28" t="str">
        <f>+IF(AND(F11=$T$13,G11=$Y$10),B11,"")&amp;" "&amp;IF(AND(F12=$T$13,G12=$Y$10),B12,"")&amp;" "&amp;IF(AND(F13=$T$13,G13=$Y$10),B13,"")&amp;" "&amp;IF(AND(F14=$T$13,G14=$Y$10),B14,"")&amp;" "&amp;IF(AND(F15=$T$13,G15=$Y$10),B15,"")&amp;" "&amp;IF(AND(F16=$T$13,G16=$Y$10),B16,"")&amp;" "&amp;IF(AND(F17=$T$13,G17=$Y$10),B17,"")&amp;" "&amp;IF(AND(F18=$T$13,G18=$Y$10),B18,"")&amp;" "&amp;IF(AND(F19=$T$13,G19=$Y$10),B19,"")&amp;" "&amp;IF(AND(F20=$T$13,G20=$Y$10),B20,"")&amp;" "&amp;IF(AND(F21=$T$13,G21=$Y$10),B21,"")&amp;" "&amp;IF(AND(F22=$T$13,G22=$Y$10),B22,"")&amp;" "&amp;IF(AND(F23=$T$13,G23=$Y$10),B23,"")&amp;" "&amp;IF(AND(F24=$T$13,G24=$Y$10),B24,"")&amp;" "&amp;IF(AND(F25=$T$13,G25=$Y$10),B25,"")&amp;" "&amp;IF(AND(F26=$T$13,G26=$Y$10),B26,"")&amp;" "&amp;IF(AND(F27=$T$13,G27=$Y$10),B27,"")&amp;" "&amp;IF(AND(F28=$T$13,G28=$Y$10),B28,"")&amp;" "&amp;IF(AND(F29=$T$13,G29=$Y$10),B29,"")&amp;" "&amp;IF(AND(F30=$T$13,G30=$Y$10),B30,"")&amp;" "&amp;IF(AND(F31=$T$13,G31=$Y$10),B31,"")&amp;" "&amp;IF(AND(F32=$T$13,G32=$Y$10),B32,"")&amp;" "&amp;IF(AND(F33=$T$13,G33=$Y$10),B33,"")&amp;" "&amp;IF(AND(F34=$T$13,G34=$Y$10),B34,"")&amp;" "&amp;IF(AND(F35=$T$13,G35=$Y$10),B35,"")&amp;" "&amp;IF(AND(F36=$T$13,G36=$Y$10),B36,"")&amp;" "&amp;IF(AND(F38=$T$13,G38=$Y$10),B38,"")&amp;" "&amp;IF(AND(F39=$T$13,G39=$Y$10),B39,"")&amp;" "&amp;IF(AND(F40=$T$13,G40=$Y$10),B40,"")&amp;" "&amp;IF(AND(F41=$T$13,G41=$Y$10),B41,"")&amp;" "&amp;IF(AND(F42=$T$13,G42=$Y$10),B42,"")&amp;" "&amp;IF(AND(F43=$T$13,G43=$Y$10),B43,"")&amp;" "&amp;IF(AND(F44=$T$13,G44=$Y$10),B44,"")&amp;" "&amp;IF(AND(F45=$T$13,G45=$Y$10),B45,"")&amp;" "&amp;IF(AND(F46=$T$13,G46=$Y$10),B46,"")&amp;" "&amp;IF(AND(F47=$T$13,G47=$Y$10),B47,"")&amp;" "&amp;IF(AND(F48=$T$13,G48=$Y$10),B48,"")&amp;" "&amp;IF(AND(F49=$T$13,G49=$Y$10),B49,"")&amp;" "&amp;IF(AND(F50=$T$13,G50=$Y$10),B50,"")&amp;" "&amp;IF(AND(F51=$T$13,G51=$Y$10),B51,"")&amp;" "&amp;IF(AND(F52=$T$13,G52=$Y$10),B52,"")&amp;" "&amp;IF(AND(F53=$T$13,G53=$Y$10),B53,"")&amp;" "&amp;IF(AND(F54=$T$13,G54=$Y$10),B54,"")&amp;" "&amp;IF(AND(F55=$T$13,G55=$Y$10),B55,"")&amp;" "&amp;IF(AND(F56=$T$13,G56=$Y$10),B56,"")&amp;" "&amp;IF(AND(F57=$T$13,G57=$Y$10),B57,"")&amp;" "&amp;IF(AND(F58=$T$13,G58=$Y$10),B58,"")&amp;" "&amp;IF(AND(F59=$T$13,G59=$Y$10),B59,"")&amp;" "&amp;IF(AND(F60=$T$13,G60=$Y$10),B60,"")&amp;" "&amp;IF(AND(F61=$T$13,G61=$Y$10),B61,"")&amp;" "&amp;IF(AND(F62=$T$13,G62=$Y$10),B62,"")&amp;" "&amp;IF(AND(F63=$T$13,G63=$Y$10),B63,"")&amp;" "&amp;IF(AND(F65=$T$13,G65=$Y$10),B65,"")&amp;" "&amp;IF(AND(F66=$T$13,G66=$Y$10),B66,"")&amp;" "&amp;IF(AND(F67=$T$13,G67=$Y$10),B67,"")&amp;" "&amp;IF(AND(F68=$T$13,G68=$Y$10),B68,"")&amp;" "&amp;IF(AND(F69=$T$13,G69=$Y$10),B69,"")&amp;" "&amp;IF(AND(F70=$T$13,G70=$Y$10),B70,"")&amp;" "&amp;IF(AND(F71=$T$13,G71=$Y$10),B71,"")&amp;" "&amp;IF(AND(F72=$T$13,G72=$Y$10),B72,"")&amp;" "&amp;IF(AND(F73=$T$13,G73=$Y$10),B73,"")&amp;" "&amp;IF(AND(F74=$T$13,G74=$Y$10),B74,"")&amp;" "&amp;IF(AND(F75=$T$13,G75=$Y$10),B75,"")&amp;" "&amp;IF(AND(F76=$T$13,G76=$Y$10),B76,"")&amp;" "&amp;IF(AND(F77=$T$13,G77=$Y$10),B77,"")&amp;" "&amp;IF(AND(F78=$T$13,G78=$Y$10),B78,"")&amp;" "&amp;IF(AND(F79=$T$13,G79=$Y$10),B79,"")&amp;" "&amp;IF(AND(F80=$T$13,G80=$Y$10),B80,"")&amp;" "&amp;IF(AND(F81=$T$13,G81=$Y$10),B81,"")&amp;" "&amp;IF(AND(F82=$T$13,G82=$Y$10),B82,"")&amp;" "&amp;IF(AND(F83=$T$13,G83=$Y$10),B83,"")&amp;" "&amp;IF(AND(F84=$T$13,G84=$Y$10),B84,"")&amp;" "&amp;IF(AND(F85=$T$13,G85=$Y$10),B85,"")&amp;" "&amp;IF(AND(F86=$T$13,G86=$Y$10),B86,"")&amp;" "&amp;IF(AND(F87=$T$13,G87=$Y$10),B87,"")&amp;" "&amp;IF(AND(F88=$T$13,G88=$Y$10),B88,"")&amp;" "&amp;IF(AND(F89=$T$13,G89=$Y$10),B89,"")&amp;" "&amp;IF(AND(F90=$T$13,G90=$Y$10),B90,"")&amp;" "&amp;IF(AND(F91=$T$13,G91=$Y$10),B91,"")&amp;" "&amp;IF(AND(F92=$T$13,G92=$Y$10),B92,"")</f>
        <v xml:space="preserve">                                                                               </v>
      </c>
      <c r="R13" s="662"/>
      <c r="S13" s="43">
        <v>0.6</v>
      </c>
      <c r="T13" s="41" t="s">
        <v>117</v>
      </c>
      <c r="U13" s="29" t="s">
        <v>67</v>
      </c>
      <c r="V13" s="29" t="s">
        <v>67</v>
      </c>
      <c r="W13" s="29" t="s">
        <v>67</v>
      </c>
      <c r="X13" s="27" t="s">
        <v>115</v>
      </c>
      <c r="Y13" s="28" t="s">
        <v>113</v>
      </c>
    </row>
    <row r="14" spans="1:25" ht="150" customHeight="1" x14ac:dyDescent="0.35">
      <c r="A14" s="160" t="str">
        <f>'1. Identificación'!G31</f>
        <v>De Corrupción</v>
      </c>
      <c r="B14" s="423">
        <f>'1. Identificación'!A31</f>
        <v>4</v>
      </c>
      <c r="C14" s="57" t="str">
        <f>'1. Identificación'!N31</f>
        <v xml:space="preserve">Posibilidad de pérdida Económica y Reputacional Por pérdida de Información física y sistematizada de los beneficiarios y postulantes Debido a:
1. Filtración y/o pérdida  de la información al momento de su envío físico o digital.
2.  Eliminación y perdida de archivos de manera voluntaria o involuntaria de datos e información de postulantes y beneficiarios de subsidios.
3. Deficiencias en la seguridad digital. 
</v>
      </c>
      <c r="D14" s="161">
        <f>'4. Val. Control'!S29</f>
        <v>0.36</v>
      </c>
      <c r="E14" s="161">
        <f>'4. Val. Control'!T29</f>
        <v>0.8</v>
      </c>
      <c r="F14" s="162" t="str">
        <f t="shared" si="2"/>
        <v>Baja</v>
      </c>
      <c r="G14" s="162" t="str">
        <f t="shared" si="0"/>
        <v>Mayor</v>
      </c>
      <c r="H14" s="163" t="str">
        <f t="shared" si="1"/>
        <v>Alto</v>
      </c>
      <c r="J14" s="594"/>
      <c r="K14" s="25" t="s">
        <v>112</v>
      </c>
      <c r="L14" s="30" t="str">
        <f>+IF(AND(F11=$T$14,G11=$U$10),B11,"")&amp;" "&amp;IF(AND(F12=$T$14,G12=$U$10),B12,"")&amp;" "&amp;IF(AND(F13=$T$14,G13=$U$10),B13,"")&amp;" "&amp;IF(AND(F14=$T$14,G14=$U$10),B14,"")&amp;" "&amp;IF(AND(F15=$T$14,G15=$U$10),B15,"")&amp;" "&amp;IF(AND(F16=$T$14,G16=$U$10),B16,"")&amp;" "&amp;IF(AND(F17=$T$14,G17=$U$10),B17,"")&amp;" "&amp;IF(AND(F18=$T$14,G18=$U$10),B18,"")&amp;" "&amp;IF(AND(F19=$T$14,G19=$U$10),B19,"")&amp;" "&amp;IF(AND(F20=$T$14,G20=$U$10),B20,"")&amp;" "&amp;IF(AND(F21=$T$14,G21=$U$10),B21,"")&amp;" "&amp;IF(AND(F22=$T$14,G22=$U$10),B22,"")&amp;" "&amp;IF(AND(F23=$T$14,G23=$U$10),B23,"")&amp;" "&amp;IF(AND(F24=$T$14,G24=$U$10),B24,"")&amp;" "&amp;IF(AND(F25=$T$14,G25=$U$10),B25,"")&amp;" "&amp;IF(AND(F26=$T$14,G26=$U$10),B26,"")&amp;" "&amp;IF(AND(F27=$T$14,G27=$U$10),B27,"")&amp;" "&amp;IF(AND(F28=$T$14,G28=$U$10),B28,"")&amp;" "&amp;IF(AND(F29=$T$14,G29=$U$10),B29,"")&amp;" "&amp;IF(AND(F30=$T$14,G30=$U$10),B30,"")&amp;" "&amp;IF(AND(F31=$T$14,G31=$U$10),B31,"")&amp;" "&amp;IF(AND(F32=$T$14,G32=$U$10),B32,"")&amp;" "&amp;IF(AND(F33=$T$14,G33=$U$10),B33,"")&amp;" "&amp;IF(AND(F34=$T$14,G34=$U$10),B34,"")&amp;" "&amp;IF(AND(F35=$T$14,G35=$U$10),B35,"")&amp;" "&amp;IF(AND(F36=$T$14,G36=$U$10),B36,"")&amp;" "&amp;IF(AND(F38=$T$14,G38=$U$10),B38,"")&amp;" "&amp;IF(AND(F39=$T$14,G39=$U$10),B39,"")&amp;" "&amp;IF(AND(F40=$T$14,G40=$U$10),B40,"")&amp;" "&amp;IF(AND(F41=$T$14,G41=$U$10),B41,"")&amp;" "&amp;IF(AND(F42=$T$14,G42=$U$10),B42,"")&amp;" "&amp;IF(AND(F43=$T$14,G43=$U$10),B43,"")&amp;" "&amp;IF(AND(F44=$T$14,G44=$U$10),B44,"")&amp;" "&amp;IF(AND(F45=$T$14,G45=$U$10),B45,"")&amp;" "&amp;IF(AND(F46=$T$14,G46=$U$10),B46,"")&amp;" "&amp;IF(AND(F47=$T$14,G47=$U$10),B47,"")&amp;" "&amp;IF(AND(F48=$T$14,G48=$U$10),B48,"")&amp;" "&amp;IF(AND(F49=$T$14,G49=$U$10),B49,"")&amp;" "&amp;IF(AND(F50=$T$14,G50=$U$10),B50,"")&amp;" "&amp;IF(AND(F51=$T$14,G51=$U$10),B51,"")&amp;" "&amp;IF(AND(F52=$T$14,G52=$U$10),B52,"")&amp;" "&amp;IF(AND(F53=$T$14,G53=$U$10),B53,"")&amp;" "&amp;IF(AND(F54=$T$14,G54=$U$10),B54,"")&amp;" "&amp;IF(AND(F55=$T$14,G55=$U$10),B55,"")&amp;" "&amp;IF(AND(F56=$T$14,G56=$U$10),B56,"")&amp;" "&amp;IF(AND(F57=$T$14,G57=$U$10),B57,"")&amp;" "&amp;IF(AND(F58=$T$14,G58=$U$10),B58,"")&amp;" "&amp;IF(AND(F59=$T$14,G59=$U$10),B59,"")&amp;" "&amp;IF(AND(F60=$T$14,G60=$U$10),B60,"")&amp;" "&amp;IF(AND(F61=$T$14,G61=$U$10),B61,"")&amp;" "&amp;IF(AND(F62=$T$14,G62=$U$10),B62,"")&amp;" "&amp;IF(AND(F63=$T$14,G63=$U$10),B63,"")&amp;" "&amp;IF(AND(F65=$T$14,G65=$U$10),B65,"")&amp;" "&amp;IF(AND(F66=$T$14,G66=$U$10),B66,"")&amp;" "&amp;IF(AND(F67=$T$14,G67=$U$10),B67,"")&amp;" "&amp;IF(AND(F68=$T$14,G68=$U$10),B68,"")&amp;" "&amp;IF(AND(F69=$T$14,G69=$U$10),B69,"")&amp;" "&amp;IF(AND(F70=$T$14,G70=$U$10),B70,"")&amp;" "&amp;IF(AND(F71=$T$14,G71=$U$10),B71,"")&amp;" "&amp;IF(AND(F72=$T$14,G72=$U$10),B72,"")&amp;" "&amp;IF(AND(F73=$T$14,G73=$U$10),B73,"")&amp;" "&amp;IF(AND(F74=$T$14,G74=$U$10),B74,"")&amp;" "&amp;IF(AND(F75=$T$14,G75=$U$10),B75,"")&amp;" "&amp;IF(AND(F76=$T$14,G76=$U$10),B76,"")&amp;" "&amp;IF(AND(F77=$T$14,G77=$U$10),B77,"")&amp;" "&amp;IF(AND(F78=$T$14,G78=$U$10),B78,"")&amp;" "&amp;IF(AND(F79=$T$14,G79=$U$10),B79,"")&amp;" "&amp;IF(AND(F80=$T$14,G80=$U$10),B80,"")&amp;" "&amp;IF(AND(F81=$T$14,G81=$U$10),B81,"")&amp;" "&amp;IF(AND(F82=$T$14,G82=$U$10),B82,"")&amp;" "&amp;IF(AND(F83=$T$14,G83=$U$10),B83,"")&amp;" "&amp;IF(AND(F84=$T$14,G84=$U$10),B84,"")&amp;" "&amp;IF(AND(F85=$T$14,G85=$U$10),B85,"")&amp;" "&amp;IF(AND(F86=$T$14,G86=$U$10),B86,"")&amp;" "&amp;IF(AND(F87=$T$14,G87=$U$10),B87,"")&amp;" "&amp;IF(AND(F88=$T$14,G88=$U$10),B88,"")&amp;" "&amp;IF(AND(F89=$T$14,G89=$U$10),B89,"")&amp;" "&amp;IF(AND(F90=$T$14,G90=$U$10),B90,"")&amp;" "&amp;IF(AND(F91=$T$14,G91=$U$10),B91,"")&amp;" "&amp;IF(AND(F92=$T$14,G92=$U$10),B92,"")</f>
        <v xml:space="preserve">     6 7                                                                         </v>
      </c>
      <c r="M14" s="29" t="str">
        <f>+IF(AND(F11=$T$14,G11=$V$10),B11,"")&amp;" "&amp;IF(AND(F12=$T$14,G12=$V$10),B12,"")&amp;" "&amp;IF(AND(F13=$T$14,G13=$V$10),B13,"")&amp;" "&amp;IF(AND(F14=$T$14,G14=$V$10),B14,"")&amp;" "&amp;IF(AND(F15=$T$14,G15=$V$10),B15,"")&amp;" "&amp;IF(AND(F16=$T$14,G16=$V$10),B16,"")&amp;" "&amp;IF(AND(F17=$T$14,G17=$V$10),B17,"")&amp;" "&amp;IF(AND(F18=$T$14,G18=$V$10),B18,"")&amp;" "&amp;IF(AND(F19=$T$14,G19=$V$10),B19,"")&amp;" "&amp;IF(AND(F20=$T$14,G20=$V$10),B20,"")&amp;" "&amp;IF(AND(F21=$T$14,G21=$V$10),B21,"")&amp;" "&amp;IF(AND(F22=$T$14,G22=$V$10),B22,"")&amp;" "&amp;IF(AND(F23=$T$14,G23=$V$10),B23,"")&amp;" "&amp;IF(AND(F24=$T$14,G24=$V$10),B24,"")&amp;" "&amp;IF(AND(F25=$T$14,G25=$V$10),B25,"")&amp;" "&amp;IF(AND(F26=$T$14,G26=$V$10),B26,"")&amp;" "&amp;IF(AND(F27=$T$14,G27=$V$10),B27,"")&amp;" "&amp;IF(AND(F28=$T$14,G28=$V$10),B28,"")&amp;" "&amp;IF(AND(F29=$T$14,G29=$V$10),B29,"")&amp;" "&amp;IF(AND(F30=$T$14,G30=$V$10),B30,"")&amp;" "&amp;IF(AND(F31=$T$14,G31=$V$10),B31,"")&amp;" "&amp;IF(AND(F32=$T$14,G32=$V$10),B32,"")&amp;" "&amp;IF(AND(F33=$T$14,G33=$V$10),B33,"")&amp;" "&amp;IF(AND(F34=$T$14,G34=$V$10),B34,"")&amp;" "&amp;IF(AND(F35=$T$14,G35=$V$10),B35,"")&amp;" "&amp;IF(AND(F36=$T$14,G36=$V$10),B36,"")&amp;" "&amp;IF(AND(F38=$T$14,G38=$V$10),B38,"")&amp;" "&amp;IF(AND(F39=$T$14,G39=$V$10),B39,"")&amp;" "&amp;IF(AND(F40=$T$14,G40=$V$10),B40,"")&amp;" "&amp;IF(AND(F41=$T$14,G41=$V$10),B41,"")&amp;" "&amp;IF(AND(F42=$T$14,G42=$V$10),B42,"")&amp;" "&amp;IF(AND(F43=$T$14,G43=$V$10),B43,"")&amp;" "&amp;IF(AND(F44=$T$14,G44=$V$10),B44,"")&amp;" "&amp;IF(AND(F45=$T$14,G45=$V$10),B45,"")&amp;" "&amp;IF(AND(F46=$T$14,G46=$V$10),B46,"")&amp;" "&amp;IF(AND(F47=$T$14,G47=$V$10),B47,"")&amp;" "&amp;IF(AND(F48=$T$14,G48=$V$10),B48,"")&amp;" "&amp;IF(AND(F49=$T$14,G49=$V$10),B49,"")&amp;" "&amp;IF(AND(F50=$T$14,G50=$V$10),B50,"")&amp;" "&amp;IF(AND(F51=$T$14,G51=$V$10),B51,"")&amp;" "&amp;IF(AND(F52=$T$14,G52=$V$10),B52,"")&amp;" "&amp;IF(AND(F53=$T$14,G53=$V$10),B53,"")&amp;" "&amp;IF(AND(F54=$T$14,G54=$V$10),B54,"")&amp;" "&amp;IF(AND(F55=$T$14,G55=$V$10),B55,"")&amp;" "&amp;IF(AND(F56=$T$14,G56=$V$10),B56,"")&amp;" "&amp;IF(AND(F57=$T$14,G57=$V$10),B57,"")&amp;" "&amp;IF(AND(F58=$T$14,G58=$V$10),B58,"")&amp;" "&amp;IF(AND(F59=$T$14,G59=$V$10),B59,"")&amp;" "&amp;IF(AND(F60=$T$14,G60=$V$10),B60,"")&amp;" "&amp;IF(AND(F61=$T$14,G61=$V$10),B61,"")&amp;" "&amp;IF(AND(F62=$T$14,G62=$V$10),B62,"")&amp;" "&amp;IF(AND(F63=$T$14,G63=$V$10),B63,"")&amp;" "&amp;IF(AND(F65=$T$14,G65=$V$10),B65,"")&amp;" "&amp;IF(AND(F66=$T$14,G66=$V$10),B66,"")&amp;" "&amp;IF(AND(F67=$T$14,G67=$V$10),B67,"")&amp;" "&amp;IF(AND(F68=$T$14,G68=$V$10),B68,"")&amp;" "&amp;IF(AND(F69=$T$14,G69=$V$10),B69,"")&amp;" "&amp;IF(AND(F70=$T$14,G70=$V$10),B70,"")&amp;" "&amp;IF(AND(F71=$T$14,G71=$V$10),B71,"")&amp;" "&amp;IF(AND(F72=$T$14,G72=$V$10),B72,"")&amp;" "&amp;IF(AND(F73=$T$14,G73=$V$10),B73,"")&amp;" "&amp;IF(AND(F74=$T$14,G74=$V$10),B74,"")&amp;" "&amp;IF(AND(F75=$T$14,G75=$V$10),B75,"")&amp;" "&amp;IF(AND(F76=$T$14,G76=$V$10),B76,"")&amp;" "&amp;IF(AND(F77=$T$14,G77=$V$10),B77,"")&amp;" "&amp;IF(AND(F78=$T$14,G78=$V$10),B78,"")&amp;" "&amp;IF(AND(F79=$T$14,G79=$V$10),B79,"")&amp;" "&amp;IF(AND(F80=$T$14,G80=$V$10),B80,"")&amp;" "&amp;IF(AND(F81=$T$14,G81=$V$10),B81,"")&amp;" "&amp;IF(AND(F82=$T$14,G82=$V$10),B82,"")&amp;" "&amp;IF(AND(F83=$T$14,G83=$V$10),B83,"")&amp;" "&amp;IF(AND(F84=$T$14,G84=$V$10),B84,"")&amp;" "&amp;IF(AND(F85=$T$14,G85=$V$10),B85,"")&amp;" "&amp;IF(AND(F86=$T$14,G86=$V$10),B86,"")&amp;" "&amp;IF(AND(F87=$T$14,G87=$V$10),B87,"")&amp;" "&amp;IF(AND(F88=$T$14,G88=$V$10),B88,"")&amp;" "&amp;IF(AND(F89=$T$14,G89=$V$10),B89,"")&amp;" "&amp;IF(AND(F90=$T$14,G90=$V$10),B90,"")&amp;" "&amp;IF(AND(F91=$T$14,G91=$V$10),B91,"")&amp;" "&amp;IF(AND(F92=$T$14,G92=$V$10),B92,"")</f>
        <v xml:space="preserve">                                                                               </v>
      </c>
      <c r="N14" s="29" t="str">
        <f>+IF(AND(F11=$T$14,G11=$W$10),B11,"")&amp;" "&amp;IF(AND(F12=$T$14,G12=$W$10),B12,"")&amp;" "&amp;IF(AND(F13=$T$14,G13=$W$10),B13,"")&amp;" "&amp;IF(AND(F14=$T$14,G14=$W$10),B14,"")&amp;" "&amp;IF(AND(F15=$T$14,G15=$W$10),B15,"")&amp;" "&amp;IF(AND(F16=$T$14,G16=$W$10),B16,"")&amp;" "&amp;IF(AND(F17=$T$14,G17=$W$10),B17,"")&amp;" "&amp;IF(AND(F18=$T$14,G18=$W$10),B18,"")&amp;" "&amp;IF(AND(F19=$T$14,G19=$W$10),B19,"")&amp;" "&amp;IF(AND(F20=$T$14,G20=$W$10),B20,"")&amp;" "&amp;IF(AND(F21=$T$14,G21=$W$10),B21,"")&amp;" "&amp;IF(AND(F22=$T$14,G22=$W$10),B22,"")&amp;" "&amp;IF(AND(F23=$T$14,G23=$W$10),B23,"")&amp;" "&amp;IF(AND(F24=$T$14,G24=$W$10),B24,"")&amp;" "&amp;IF(AND(F25=$T$14,G25=$W$10),B25,"")&amp;" "&amp;IF(AND(F26=$T$14,G26=$W$10),B26,"")&amp;" "&amp;IF(AND(F27=$T$14,G27=$W$10),B27,"")&amp;" "&amp;IF(AND(F28=$T$14,G28=$W$10),B28,"")&amp;" "&amp;IF(AND(F29=$T$14,G29=$W$10),B29,"")&amp;" "&amp;IF(AND(F30=$T$14,G30=$W$10),B30,"")&amp;" "&amp;IF(AND(F31=$T$14,G31=$W$10),B31,"")&amp;" "&amp;IF(AND(F32=$T$14,G32=$W$10),B32,"")&amp;" "&amp;IF(AND(F33=$T$14,G33=$W$10),B33,"")&amp;" "&amp;IF(AND(F34=$T$14,G34=$W$10),B34,"")&amp;" "&amp;IF(AND(F35=$T$14,G35=$W$10),B35,"")&amp;" "&amp;IF(AND(F36=$T$14,G36=$W$10),B36,"")&amp;" "&amp;IF(AND(F38=$T$14,G38=$W$10),B38,"")&amp;" "&amp;IF(AND(F39=$T$14,G39=$W$10),B39,"")&amp;" "&amp;IF(AND(F40=$T$14,G40=$W$10),B40,"")&amp;" "&amp;IF(AND(F41=$T$14,G41=$W$10),B41,"")&amp;" "&amp;IF(AND(F42=$T$14,G42=$W$10),B42,"")&amp;" "&amp;IF(AND(F43=$T$14,G43=$W$10),B43,"")&amp;" "&amp;IF(AND(F44=$T$14,G44=$W$10),B44,"")&amp;" "&amp;IF(AND(F45=$T$14,G45=$W$10),B45,"")&amp;" "&amp;IF(AND(F46=$T$14,G46=$W$10),B46,"")&amp;" "&amp;IF(AND(F47=$T$14,G47=$W$10),B47,"")&amp;" "&amp;IF(AND(F48=$T$14,G48=$W$10),B48,"")&amp;" "&amp;IF(AND(F49=$T$14,G49=$W$10),B49,"")&amp;" "&amp;IF(AND(F50=$T$14,G50=$W$10),B50,"")&amp;" "&amp;IF(AND(F51=$T$14,G51=$W$10),B51,"")&amp;" "&amp;IF(AND(F52=$T$14,G52=$W$10),B52,"")&amp;" "&amp;IF(AND(F53=$T$14,G53=$W$10),B53,"")&amp;" "&amp;IF(AND(F54=$T$14,G54=$W$10),B54,"")&amp;" "&amp;IF(AND(F55=$T$14,G55=$W$10),B55,"")&amp;" "&amp;IF(AND(F56=$T$14,G56=$W$10),B56,"")&amp;" "&amp;IF(AND(F57=$T$14,G57=$W$10),B57,"")&amp;" "&amp;IF(AND(F58=$T$14,G58=$W$10),B58,"")&amp;" "&amp;IF(AND(F59=$T$14,G59=$W$10),B59,"")&amp;" "&amp;IF(AND(F60=$T$14,G60=$W$10),B60,"")&amp;" "&amp;IF(AND(F61=$T$14,G61=$W$10),B61,"")&amp;" "&amp;IF(AND(F62=$T$14,G62=$W$10),B62,"")&amp;" "&amp;IF(AND(F63=$T$14,G63=$W$10),B63,"")&amp;" "&amp;IF(AND(F65=$T$14,G65=$W$10),B65,"")&amp;" "&amp;IF(AND(F66=$T$14,G66=$W$10),B66,"")&amp;" "&amp;IF(AND(F67=$T$14,G67=$W$10),B67,"")&amp;" "&amp;IF(AND(F68=$T$14,G68=$W$10),B68,"")&amp;" "&amp;IF(AND(F69=$T$14,G69=$W$10),B69,"")&amp;" "&amp;IF(AND(F70=$T$14,G70=$W$10),B70,"")&amp;" "&amp;IF(AND(F71=$T$14,G71=$W$10),B71,"")&amp;" "&amp;IF(AND(F72=$T$14,G72=$W$10),B72,"")&amp;" "&amp;IF(AND(F73=$T$14,G73=$W$10),B73,"")&amp;" "&amp;IF(AND(F74=$T$14,G74=$W$10),B74,"")&amp;" "&amp;IF(AND(F75=$T$14,G75=$W$10),B75,"")&amp;" "&amp;IF(AND(F76=$T$14,G76=$W$10),B76,"")&amp;" "&amp;IF(AND(F77=$T$14,G77=$W$10),B77,"")&amp;" "&amp;IF(AND(F78=$T$14,G78=$W$10),B78,"")&amp;" "&amp;IF(AND(F79=$T$14,G79=$W$10),B79,"")&amp;" "&amp;IF(AND(F80=$T$14,G80=$W$10),B80,"")&amp;" "&amp;IF(AND(F81=$T$14,G81=$W$10),B81,"")&amp;" "&amp;IF(AND(F82=$T$14,G82=$W$10),B82,"")&amp;" "&amp;IF(AND(F83=$T$14,G83=$W$10),B83,"")&amp;" "&amp;IF(AND(F84=$T$14,G84=$W$10),B84,"")&amp;" "&amp;IF(AND(F85=$T$14,G85=$W$10),B85,"")&amp;" "&amp;IF(AND(F86=$T$14,G86=$W$10),B86,"")&amp;" "&amp;IF(AND(F87=$T$14,G87=$W$10),B87,"")&amp;" "&amp;IF(AND(F88=$T$14,G88=$W$10),B88,"")&amp;" "&amp;IF(AND(F89=$T$14,G89=$W$10),B89,"")&amp;" "&amp;IF(AND(F90=$T$14,G90=$W$10),B90,"")&amp;" "&amp;IF(AND(F91=$T$14,G91=$W$10),B91,"")&amp;" "&amp;IF(AND(F92=$T$14,G92=$W$10),B92,"")</f>
        <v xml:space="preserve">1 2 3                                                                             </v>
      </c>
      <c r="O14" s="27" t="str">
        <f>+IF(AND(F11=$T$14,G11=$X$10),B11,"")&amp;" "&amp;IF(AND(F12=$T$14,G12=$X$10),B12,"")&amp;" "&amp;IF(AND(F13=$T$14,G13=$X$10),B13,"")&amp;" "&amp;IF(AND(F14=$T$14,G14=$X$10),B14,"")&amp;" "&amp;IF(AND(F15=$T$14,G15=$X$10),B15,"")&amp;" "&amp;IF(AND(F16=$T$14,G16=$X$10),B16,"")&amp;" "&amp;IF(AND(F17=$T$14,G17=$X$10),B17,"")&amp;" "&amp;IF(AND(F18=$T$14,G18=$X$10),B18,"")&amp;" "&amp;IF(AND(F19=$T$14,G19=$X$10),B19,"")&amp;" "&amp;IF(AND(F20=$T$14,G20=$X$10),B20,"")&amp;" "&amp;IF(AND(F21=$T$14,G21=$X$10),B21,"")&amp;" "&amp;IF(AND(F22=$T$14,G22=$X$10),B22,"")&amp;" "&amp;IF(AND(F23=$T$14,G23=$X$10),B23,"")&amp;" "&amp;IF(AND(F24=$T$14,G24=$X$10),B24,"")&amp;" "&amp;IF(AND(F25=$T$14,G25=$X$10),B25,"")&amp;" "&amp;IF(AND(F26=$T$14,G26=$X$10),B26,"")&amp;" "&amp;IF(AND(F27=$T$14,G27=$X$10),B27,"")&amp;" "&amp;IF(AND(F28=$T$14,G28=$X$10),B28,"")&amp;" "&amp;IF(AND(F29=$T$14,G29=$X$10),B29,"")&amp;" "&amp;IF(AND(F30=$T$14,G30=$X$10),B30,"")&amp;" "&amp;IF(AND(F31=$T$14,G31=$X$10),B31,"")&amp;" "&amp;IF(AND(F32=$T$14,G32=$X$10),B32,"")&amp;" "&amp;IF(AND(F33=$T$14,G33=$X$10),B33,"")&amp;" "&amp;IF(AND(F34=$T$14,G34=$X$10),B34,"")&amp;" "&amp;IF(AND(F35=$T$14,G35=$X$10),B35,"")&amp;" "&amp;IF(AND(F36=$T$14,G36=$X$10),B36,"")&amp;" "&amp;IF(AND(F38=$T$14,G38=$X$10),B38,"")&amp;" "&amp;IF(AND(F39=$T$14,G39=$X$10),B39,"")&amp;" "&amp;IF(AND(F40=$T$14,G40=$X$10),B40,"")&amp;" "&amp;IF(AND(F41=$T$14,G41=$X$10),B41,"")&amp;" "&amp;IF(AND(F42=$T$14,G42=$X$10),B42,"")&amp;" "&amp;IF(AND(F43=$T$14,G43=$X$10),B43,"")&amp;" "&amp;IF(AND(F44=$T$14,G44=$X$10),B44,"")&amp;" "&amp;IF(AND(F45=$T$14,G45=$X$10),B45,"")&amp;" "&amp;IF(AND(F46=$T$14,G46=$X$10),B46,"")&amp;" "&amp;IF(AND(F47=$T$14,G47=$X$10),B47,"")&amp;" "&amp;IF(AND(F48=$T$14,G48=$X$10),B48,"")&amp;" "&amp;IF(AND(F49=$T$14,G49=$X$10),B49,"")&amp;" "&amp;IF(AND(F50=$T$14,G50=$X$10),B50,"")&amp;" "&amp;IF(AND(F51=$T$14,G51=$X$10),B51,"")&amp;" "&amp;IF(AND(F52=$T$14,G52=$X$10),B52,"")&amp;" "&amp;IF(AND(F53=$T$14,G53=$X$10),B53,"")&amp;" "&amp;IF(AND(F54=$T$14,G54=$X$10),B54,"")&amp;" "&amp;IF(AND(F55=$T$14,G55=$X$10),B55,"")&amp;" "&amp;IF(AND(F56=$T$14,G56=$X$10),B56,"")&amp;" "&amp;IF(AND(F57=$T$14,G57=$X$10),B57,"")&amp;" "&amp;IF(AND(F58=$T$14,G58=$X$10),B58,"")&amp;" "&amp;IF(AND(F59=$T$14,G59=$X$10),B59,"")&amp;" "&amp;IF(AND(F60=$T$14,G60=$X$10),B60,"")&amp;" "&amp;IF(AND(F61=$T$14,G61=$X$10),B61,"")&amp;" "&amp;IF(AND(F62=$T$14,G62=$X$10),B62,"")&amp;" "&amp;IF(AND(F63=$T$14,G63=$X$10),B63,"")&amp;" "&amp;IF(AND(F65=$T$14,G65=$X$10),B65,"")&amp;" "&amp;IF(AND(F66=$T$14,G66=$X$10),B66,"")&amp;" "&amp;IF(AND(F67=$T$14,G67=$X$10),B67,"")&amp;" "&amp;IF(AND(F68=$T$14,G68=$X$10),B68,"")&amp;" "&amp;IF(AND(F69=$T$14,G69=$X$10),B69,"")&amp;" "&amp;IF(AND(F70=$T$14,G70=$X$10),B70,"")&amp;" "&amp;IF(AND(F71=$T$14,G71=$X$10),B71,"")&amp;" "&amp;IF(AND(F72=$T$14,G72=$X$10),B72,"")&amp;" "&amp;IF(AND(F73=$T$14,G73=$X$10),B73,"")&amp;" "&amp;IF(AND(F74=$T$14,G74=$X$10),B74,"")&amp;" "&amp;IF(AND(F75=$T$14,G75=$X$10),B75,"")&amp;" "&amp;IF(AND(F76=$T$14,G76=$X$10),B76,"")&amp;" "&amp;IF(AND(F77=$T$14,G77=$X$10),B77,"")&amp;" "&amp;IF(AND(F78=$T$14,G78=$X$10),B78,"")&amp;" "&amp;IF(AND(F79=$T$14,G79=$X$10),B79,"")&amp;" "&amp;IF(AND(F80=$T$14,G80=$X$10),B80,"")&amp;" "&amp;IF(AND(F81=$T$14,G81=$X$10),B81,"")&amp;" "&amp;IF(AND(F82=$T$14,G82=$X$10),B82,"")&amp;" "&amp;IF(AND(F83=$T$14,G83=$X$10),B83,"")&amp;" "&amp;IF(AND(F84=$T$14,G84=$X$10),B84,"")&amp;" "&amp;IF(AND(F85=$T$14,G85=$X$10),B85,"")&amp;" "&amp;IF(AND(F86=$T$14,G86=$X$10),B86,"")&amp;" "&amp;IF(AND(F87=$T$14,G87=$X$10),B87,"")&amp;" "&amp;IF(AND(F88=$T$14,G88=$X$10),B88,"")&amp;" "&amp;IF(AND(F89=$T$14,G89=$X$10),B89,"")&amp;" "&amp;IF(AND(F90=$T$14,G90=$X$10),B90,"")&amp;" "&amp;IF(AND(F91=$T$14,G91=$X$10),B91,"")&amp;" "&amp;IF(AND(F92=$T$14,G92=$X$10),B92,"")</f>
        <v xml:space="preserve">   4     9
 10
 11 12 13 14 15 16 17 18 19 20 21 22 23 24 25 26
 28 29 30                                                   </v>
      </c>
      <c r="P14" s="28" t="str">
        <f>+IF(AND(F11=$T$14,G11=$Y$10),B11,"")&amp;" "&amp;IF(AND(F12=$T$14,G12=$Y$10),B12,"")&amp;" "&amp;IF(AND(F13=$T$14,G13=$Y$10),B13,"")&amp;" "&amp;IF(AND(F14=$T$14,G14=$Y$10),B14,"")&amp;" "&amp;IF(AND(F15=$T$14,G15=$Y$10),B15,"")&amp;" "&amp;IF(AND(F16=$T$14,G16=$Y$10),B16,"")&amp;" "&amp;IF(AND(F17=$T$14,G17=$Y$10),B17,"")&amp;" "&amp;IF(AND(F18=$T$14,G18=$Y$10),B18,"")&amp;" "&amp;IF(AND(F19=$T$14,G19=$Y$10),B19,"")&amp;" "&amp;IF(AND(F20=$T$14,G20=$Y$10),B20,"")&amp;" "&amp;IF(AND(F21=$T$14,G21=$Y$10),B21,"")&amp;" "&amp;IF(AND(F22=$T$14,G22=$Y$10),B22,"")&amp;" "&amp;IF(AND(F23=$T$14,G23=$Y$10),B23,"")&amp;" "&amp;IF(AND(F24=$T$14,G24=$Y$10),B24,"")&amp;" "&amp;IF(AND(F25=$T$14,G25=$Y$10),B25,"")&amp;" "&amp;IF(AND(F26=$T$14,G26=$Y$10),B26,"")&amp;" "&amp;IF(AND(F27=$T$14,G27=$Y$10),B27,"")&amp;" "&amp;IF(AND(F28=$T$14,G28=$Y$10),B28,"")&amp;" "&amp;IF(AND(F29=$T$14,G29=$Y$10),B29,"")&amp;" "&amp;IF(AND(F30=$T$14,G30=$Y$10),B30,"")&amp;" "&amp;IF(AND(F31=$T$14,G31=$Y$10),B31,"")&amp;" "&amp;IF(AND(F32=$T$14,G32=$Y$10),B32,"")&amp;" "&amp;IF(AND(F33=$T$14,G33=$Y$10),B33,"")&amp;" "&amp;IF(AND(F34=$T$14,G34=$Y$10),B34,"")&amp;" "&amp;IF(AND(F35=$T$14,G35=$Y$10),B35,"")&amp;" "&amp;IF(AND(F36=$T$14,G36=$Y$10),B36,"")&amp;" "&amp;IF(AND(F38=$T$14,G38=$Y$10),B38,"")&amp;" "&amp;IF(AND(F39=$T$14,G39=$Y$10),B39,"")&amp;" "&amp;IF(AND(F40=$T$14,G40=$Y$10),B40,"")&amp;" "&amp;IF(AND(F41=$T$14,G41=$Y$10),B41,"")&amp;" "&amp;IF(AND(F42=$T$14,G42=$Y$10),B42,"")&amp;" "&amp;IF(AND(F43=$T$14,G43=$Y$10),B43,"")&amp;" "&amp;IF(AND(F44=$T$14,G44=$Y$10),B44,"")&amp;" "&amp;IF(AND(F45=$T$14,G45=$Y$10),B45,"")&amp;" "&amp;IF(AND(F46=$T$14,G46=$Y$10),B46,"")&amp;" "&amp;IF(AND(F47=$T$14,G47=$Y$10),B47,"")&amp;" "&amp;IF(AND(F48=$T$14,G48=$Y$10),B48,"")&amp;" "&amp;IF(AND(F49=$T$14,G49=$Y$10),B49,"")&amp;" "&amp;IF(AND(F50=$T$14,G50=$Y$10),B50,"")&amp;" "&amp;IF(AND(F51=$T$14,G51=$Y$10),B51,"")&amp;" "&amp;IF(AND(F52=$T$14,G52=$Y$10),B52,"")&amp;" "&amp;IF(AND(F53=$T$14,G53=$Y$10),B53,"")&amp;" "&amp;IF(AND(F54=$T$14,G54=$Y$10),B54,"")&amp;" "&amp;IF(AND(F55=$T$14,G55=$Y$10),B55,"")&amp;" "&amp;IF(AND(F56=$T$14,G56=$Y$10),B56,"")&amp;" "&amp;IF(AND(F57=$T$14,G57=$Y$10),B57,"")&amp;" "&amp;IF(AND(F58=$T$14,G58=$Y$10),B58,"")&amp;" "&amp;IF(AND(F59=$T$14,G59=$Y$10),B59,"")&amp;" "&amp;IF(AND(F60=$T$14,G60=$Y$10),B60,"")&amp;" "&amp;IF(AND(F61=$T$14,G61=$Y$10),B61,"")&amp;" "&amp;IF(AND(F62=$T$14,G62=$Y$10),B62,"")&amp;" "&amp;IF(AND(F63=$T$14,G63=$Y$10),B63,"")&amp;" "&amp;IF(AND(F65=$T$14,G65=$Y$10),B65,"")&amp;" "&amp;IF(AND(F66=$T$14,G66=$Y$10),B66,"")&amp;" "&amp;IF(AND(F67=$T$14,G67=$Y$10),B67,"")&amp;" "&amp;IF(AND(F68=$T$14,G68=$Y$10),B68,"")&amp;" "&amp;IF(AND(F69=$T$14,G69=$Y$10),B69,"")&amp;" "&amp;IF(AND(F70=$T$14,G70=$Y$10),B70,"")&amp;" "&amp;IF(AND(F71=$T$14,G71=$Y$10),B71,"")&amp;" "&amp;IF(AND(F72=$T$14,G72=$Y$10),B72,"")&amp;" "&amp;IF(AND(F73=$T$14,G73=$Y$10),B73,"")&amp;" "&amp;IF(AND(F74=$T$14,G74=$Y$10),B74,"")&amp;" "&amp;IF(AND(F75=$T$14,G75=$Y$10),B75,"")&amp;" "&amp;IF(AND(F76=$T$14,G76=$Y$10),B76,"")&amp;" "&amp;IF(AND(F77=$T$14,G77=$Y$10),B77,"")&amp;" "&amp;IF(AND(F78=$T$14,G78=$Y$10),B78,"")&amp;" "&amp;IF(AND(F79=$T$14,G79=$Y$10),B79,"")&amp;" "&amp;IF(AND(F80=$T$14,G80=$Y$10),B80,"")&amp;" "&amp;IF(AND(F81=$T$14,G81=$Y$10),B81,"")&amp;" "&amp;IF(AND(F82=$T$14,G82=$Y$10),B82,"")&amp;" "&amp;IF(AND(F83=$T$14,G83=$Y$10),B83,"")&amp;" "&amp;IF(AND(F84=$T$14,G84=$Y$10),B84,"")&amp;" "&amp;IF(AND(F85=$T$14,G85=$Y$10),B85,"")&amp;" "&amp;IF(AND(F86=$T$14,G86=$Y$10),B86,"")&amp;" "&amp;IF(AND(F87=$T$14,G87=$Y$10),B87,"")&amp;" "&amp;IF(AND(F88=$T$14,G88=$Y$10),B88,"")&amp;" "&amp;IF(AND(F89=$T$14,G89=$Y$10),B89,"")&amp;" "&amp;IF(AND(F90=$T$14,G90=$Y$10),B90,"")&amp;" "&amp;IF(AND(F91=$T$14,G91=$Y$10),B91,"")&amp;" "&amp;IF(AND(F92=$T$14,G92=$Y$10),B92,"")</f>
        <v xml:space="preserve">                                                                               </v>
      </c>
      <c r="R14" s="662"/>
      <c r="S14" s="43">
        <v>0.4</v>
      </c>
      <c r="T14" s="41" t="s">
        <v>112</v>
      </c>
      <c r="U14" s="30" t="s">
        <v>121</v>
      </c>
      <c r="V14" s="29" t="s">
        <v>67</v>
      </c>
      <c r="W14" s="29" t="s">
        <v>67</v>
      </c>
      <c r="X14" s="27" t="s">
        <v>115</v>
      </c>
      <c r="Y14" s="28" t="s">
        <v>113</v>
      </c>
    </row>
    <row r="15" spans="1:25" ht="150" customHeight="1" thickBot="1" x14ac:dyDescent="0.4">
      <c r="A15" s="160" t="str">
        <f>'1. Identificación'!G32</f>
        <v>Estratégico</v>
      </c>
      <c r="B15" s="162">
        <f>'1. Identificación'!A32</f>
        <v>5</v>
      </c>
      <c r="C15" s="57" t="str">
        <f>'1. Identificación'!N32</f>
        <v xml:space="preserve">Posibilidad de pérdida Económica y Reputacional Por cambios a la política pública de vivienda del Gobierno Nacional  Debido a:
1. Cambios de instrumentos de medición para el otorgamiento de los subsidios de vivienda, debido a nuevas  directrices por parte del Gobierno Nacional.
2. Desconocimiento de la normatividad en contratación estatal.
</v>
      </c>
      <c r="D15" s="161">
        <f>'4. Val. Control'!S32</f>
        <v>0.42</v>
      </c>
      <c r="E15" s="161">
        <f>'4. Val. Control'!T32</f>
        <v>0.6</v>
      </c>
      <c r="F15" s="162" t="str">
        <f t="shared" si="2"/>
        <v>Media</v>
      </c>
      <c r="G15" s="162" t="str">
        <f t="shared" si="0"/>
        <v>Moderado</v>
      </c>
      <c r="H15" s="163" t="str">
        <f t="shared" si="1"/>
        <v>Moderado</v>
      </c>
      <c r="J15" s="595"/>
      <c r="K15" s="31" t="s">
        <v>114</v>
      </c>
      <c r="L15" s="32" t="str">
        <f>+IF(AND(F11=$T$15,G11=$U$10),B11,"")&amp;" "&amp;IF(AND(F12=$T$15,G12=$U$10),B12,"")&amp;" "&amp;IF(AND(F13=$T$15,G13=$U$10),B13,"")&amp;" "&amp;IF(AND(F14=$T$15,G14=$U$10),B14,"")&amp;" "&amp;IF(AND(F15=$T$15,G15=$U$10),B15,"")&amp;" "&amp;IF(AND(F16=$T$15,G16=$U$10),B16,"")&amp;" "&amp;IF(AND(F17=$T$15,G17=$U$10),B17,"")&amp;" "&amp;IF(AND(F18=$T$15,G18=$U$10),B18,"")&amp;" "&amp;IF(AND(F19=$T$15,G19=$U$10),B19,"")&amp;" "&amp;IF(AND(F20=$T$15,G20=$U$10),B20,"")&amp;" "&amp;IF(AND(F21=$T$15,G21=$U$10),B21,"")&amp;" "&amp;IF(AND(F22=$T$15,G22=$U$10),B22,"")&amp;" "&amp;IF(AND(F23=$T$15,G23=$U$10),B23,"")&amp;" "&amp;IF(AND(F24=$T$15,G24=$U$10),B24,"")&amp;" "&amp;IF(AND(F25=$T$15,G25=$U$10),B25,"")&amp;" "&amp;IF(AND(F26=$T$15,G26=$U$10),B26,"")&amp;" "&amp;IF(AND(F27=$T$15,G27=$U$10),B27,"")&amp;" "&amp;IF(AND(F28=$T$15,G28=$U$10),B28,"")&amp;" "&amp;IF(AND(F29=$T$15,G29=$U$10),B29,"")&amp;" "&amp;IF(AND(F30=$T$15,G30=$U$10),B30,"")&amp;" "&amp;IF(AND(F31=$T$15,G31=$U$10),B31,"")&amp;" "&amp;IF(AND(F32=$T$15,G32=$U$10),B32,"")&amp;" "&amp;IF(AND(F33=$T$15,G33=$U$10),B33,"")&amp;" "&amp;IF(AND(F34=$T$15,G34=$U$10),B34,"")&amp;" "&amp;IF(AND(F35=$T$15,G35=$U$10),B35,"")&amp;" "&amp;IF(AND(F36=$T$15,G36=$U$10),B36,"")&amp;" "&amp;IF(AND(F38=$T$15,G38=$U$10),B38,"")&amp;" "&amp;IF(AND(F39=$T$15,G39=$U$10),B39,"")&amp;" "&amp;IF(AND(F40=$T$15,G40=$U$10),B40,"")&amp;" "&amp;IF(AND(F41=$T$15,G41=$U$10),B41,"")&amp;" "&amp;IF(AND(F42=$T$15,G42=$U$10),B42,"")&amp;" "&amp;IF(AND(F43=$T$15,G43=$U$10),B43,"")&amp;" "&amp;IF(AND(F44=$T$15,G44=$U$10),B44,"")&amp;" "&amp;IF(AND(F45=$T$15,G45=$U$10),B45,"")&amp;" "&amp;IF(AND(F46=$T$15,G46=$U$10),B46,"")&amp;" "&amp;IF(AND(F47=$T$15,G47=$U$10),B47,"")&amp;" "&amp;IF(AND(F48=$T$15,G48=$U$10),B48,"")&amp;" "&amp;IF(AND(F49=$T$15,G49=$U$10),B49,"")&amp;" "&amp;IF(AND(F50=$T$15,G50=$U$10),B50,"")&amp;" "&amp;IF(AND(F51=$T$15,G51=$U$10),B51,"")&amp;" "&amp;IF(AND(F52=$T$15,G52=$U$10),B52,"")&amp;" "&amp;IF(AND(F53=$T$15,G53=$U$10),B53,"")&amp;" "&amp;IF(AND(F54=$T$15,G54=$U$10),B54,"")&amp;" "&amp;IF(AND(F55=$T$15,G55=$U$10),B55,"")&amp;" "&amp;IF(AND(F56=$T$15,G56=$U$10),B56,"")&amp;" "&amp;IF(AND(F57=$T$15,G57=$U$10),B57,"")&amp;" "&amp;IF(AND(F58=$T$15,G58=$U$10),B58,"")&amp;" "&amp;IF(AND(F59=$T$15,G59=$U$10),B59,"")&amp;" "&amp;IF(AND(F60=$T$15,G60=$U$10),B60,"")&amp;" "&amp;IF(AND(F61=$T$15,G61=$U$10),B61,"")&amp;" "&amp;IF(AND(F62=$T$15,G62=$U$10),B62,"")&amp;" "&amp;IF(AND(F63=$T$15,G63=$U$10),B63,"")&amp;" "&amp;IF(AND(F65=$T$15,G65=$U$10),B65,"")&amp;" "&amp;IF(AND(F66=$T$15,G66=$U$10),B66,"")&amp;" "&amp;IF(AND(F67=$T$15,G67=$U$10),B67,"")&amp;" "&amp;IF(AND(F68=$T$15,G68=$U$10),B68,"")&amp;" "&amp;IF(AND(F69=$T$15,G69=$U$10),B69,"")&amp;" "&amp;IF(AND(F70=$T$15,G70=$U$10),B70,"")&amp;" "&amp;IF(AND(F71=$T$15,G71=$U$10),B71,"")&amp;" "&amp;IF(AND(F72=$T$15,G72=$U$10),B72,"")&amp;" "&amp;IF(AND(F73=$T$15,G73=$U$10),B73,"")&amp;" "&amp;IF(AND(F74=$T$15,G74=$U$10),B74,"")&amp;" "&amp;IF(AND(F75=$T$15,G75=$U$10),B75,"")&amp;" "&amp;IF(AND(F76=$T$15,G76=$U$10),B76,"")&amp;" "&amp;IF(AND(F77=$T$15,G77=$U$10),B77,"")&amp;" "&amp;IF(AND(F78=$T$15,G78=$U$10),B78,"")&amp;" "&amp;IF(AND(F79=$T$15,G79=$U$10),B79,"")&amp;" "&amp;IF(AND(F80=$T$15,G80=$U$10),B80,"")&amp;" "&amp;IF(AND(F81=$T$15,G81=$U$10),B81,"")&amp;" "&amp;IF(AND(F82=$T$15,G82=$U$10),B82,"")&amp;" "&amp;IF(AND(F83=$T$15,G83=$U$10),B83,"")&amp;" "&amp;IF(AND(F84=$T$15,G84=$U$10),B84,"")&amp;" "&amp;IF(AND(F85=$T$15,G85=$U$10),B85,"")&amp;" "&amp;IF(AND(F86=$T$15,G86=$U$10),B86,"")&amp;" "&amp;IF(AND(F87=$T$15,G87=$U$10),B87,"")&amp;" "&amp;IF(AND(F88=$T$15,G88=$U$10),B88,"")&amp;" "&amp;IF(AND(F89=$T$15,G89=$U$10),B89,"")&amp;" "&amp;IF(AND(F90=$T$15,G90=$U$10),B90,"")&amp;" "&amp;IF(AND(F91=$T$15,G91=$U$10),B91,"")&amp;" "&amp;IF(AND(F92=$T$15,G92=$U$10),B92,"")</f>
        <v xml:space="preserve">                                                                               </v>
      </c>
      <c r="M15" s="32" t="str">
        <f>+IF(AND(F11=$T$15,G11=$V$10),B11,"")&amp;" "&amp;IF(AND(F12=$T$15,G12=$V$10),B12,"")&amp;" "&amp;IF(AND(F13=$T$15,G13=$V$10),B13,"")&amp;" "&amp;IF(AND(F14=$T$15,G14=$V$10),B14,"")&amp;" "&amp;IF(AND(F15=$T$15,G15=$V$10),B15,"")&amp;" "&amp;IF(AND(F16=$T$15,G16=$V$10),B16,"")&amp;" "&amp;IF(AND(F17=$T$15,G17=$V$10),B17,"")&amp;" "&amp;IF(AND(F18=$T$15,G18=$V$10),B18,"")&amp;" "&amp;IF(AND(F19=$T$15,G19=$V$10),B19,"")&amp;" "&amp;IF(AND(F20=$T$15,G20=$V$10),B20,"")&amp;" "&amp;IF(AND(F21=$T$15,G21=$V$10),B21,"")&amp;" "&amp;IF(AND(F22=$T$15,G22=$V$10),B22,"")&amp;" "&amp;IF(AND(F23=$T$15,G23=$V$10),B23,"")&amp;" "&amp;IF(AND(F24=$T$15,G24=$V$10),B24,"")&amp;" "&amp;IF(AND(F25=$T$15,G25=$V$10),B25,"")&amp;" "&amp;IF(AND(F26=$T$15,G26=$V$10),B26,"")&amp;" "&amp;IF(AND(F27=$T$15,G27=$V$10),B27,"")&amp;" "&amp;IF(AND(F28=$T$15,G28=$V$10),B28,"")&amp;" "&amp;IF(AND(F29=$T$15,G29=$V$10),B29,"")&amp;" "&amp;IF(AND(F30=$T$15,G30=$V$10),B30,"")&amp;" "&amp;IF(AND(F31=$T$15,G31=$V$10),B31,"")&amp;" "&amp;IF(AND(F32=$T$15,G32=$V$10),B32,"")&amp;" "&amp;IF(AND(F33=$T$15,G33=$V$10),B33,"")&amp;" "&amp;IF(AND(F34=$T$15,G34=$V$10),B34,"")&amp;" "&amp;IF(AND(F35=$T$15,G35=$V$10),B35,"")&amp;" "&amp;IF(AND(F36=$T$15,G36=$V$10),B36,"")&amp;" "&amp;IF(AND(F38=$T$15,G38=$V$10),B38,"")&amp;" "&amp;IF(AND(F39=$T$15,G39=$V$10),B39,"")&amp;" "&amp;IF(AND(F40=$T$15,G40=$V$10),B40,"")&amp;" "&amp;IF(AND(F41=$T$15,G41=$V$10),B41,"")&amp;" "&amp;IF(AND(F42=$T$15,G42=$V$10),B42,"")&amp;" "&amp;IF(AND(F43=$T$15,G43=$V$10),B43,"")&amp;" "&amp;IF(AND(F44=$T$15,G44=$V$10),B44,"")&amp;" "&amp;IF(AND(F45=$T$15,G45=$V$10),B45,"")&amp;" "&amp;IF(AND(F46=$T$15,G46=$V$10),B46,"")&amp;" "&amp;IF(AND(F47=$T$15,G47=$V$10),B47,"")&amp;" "&amp;IF(AND(F48=$T$15,G48=$V$10),B48,"")&amp;" "&amp;IF(AND(F49=$T$15,G49=$V$10),B49,"")&amp;" "&amp;IF(AND(F50=$T$15,G50=$V$10),B50,"")&amp;" "&amp;IF(AND(F51=$T$15,G51=$V$10),B51,"")&amp;" "&amp;IF(AND(F52=$T$15,G52=$V$10),B52,"")&amp;" "&amp;IF(AND(F53=$T$15,G53=$V$10),B53,"")&amp;" "&amp;IF(AND(F54=$T$15,G54=$V$10),B54,"")&amp;" "&amp;IF(AND(F55=$T$15,G55=$V$10),B55,"")&amp;" "&amp;IF(AND(F56=$T$15,G56=$V$10),B56,"")&amp;" "&amp;IF(AND(F57=$T$15,G57=$V$10),B57,"")&amp;" "&amp;IF(AND(F58=$T$15,G58=$V$10),B58,"")&amp;" "&amp;IF(AND(F59=$T$15,G59=$V$10),B59,"")&amp;" "&amp;IF(AND(F60=$T$15,G60=$V$10),B60,"")&amp;" "&amp;IF(AND(F61=$T$15,G61=$V$10),B61,"")&amp;" "&amp;IF(AND(F62=$T$15,G62=$V$10),B62,"")&amp;" "&amp;IF(AND(F63=$T$15,G63=$V$10),B63,"")&amp;" "&amp;IF(AND(F65=$T$15,G65=$V$10),B65,"")&amp;" "&amp;IF(AND(F66=$T$15,G66=$V$10),B66,"")&amp;" "&amp;IF(AND(F67=$T$15,G67=$V$10),B67,"")&amp;" "&amp;IF(AND(F68=$T$15,G68=$V$10),B68,"")&amp;" "&amp;IF(AND(F69=$T$15,G69=$V$10),B69,"")&amp;" "&amp;IF(AND(F70=$T$15,G70=$V$10),B70,"")&amp;" "&amp;IF(AND(F71=$T$15,G71=$V$10),B71,"")&amp;" "&amp;IF(AND(F72=$T$15,G72=$V$10),B72,"")&amp;" "&amp;IF(AND(F73=$T$15,G73=$V$10),B73,"")&amp;" "&amp;IF(AND(F74=$T$15,G74=$V$10),B74,"")&amp;" "&amp;IF(AND(F75=$T$15,G75=$V$10),B75,"")&amp;" "&amp;IF(AND(F76=$T$15,G76=$V$10),B76,"")&amp;" "&amp;IF(AND(F77=$T$15,G77=$V$10),B77,"")&amp;" "&amp;IF(AND(F78=$T$15,G78=$V$10),B78,"")&amp;" "&amp;IF(AND(F79=$T$15,G79=$V$10),B79,"")&amp;" "&amp;IF(AND(F80=$T$15,G80=$V$10),B80,"")&amp;" "&amp;IF(AND(F81=$T$15,G81=$V$10),B81,"")&amp;" "&amp;IF(AND(F82=$T$15,G82=$V$10),B82,"")&amp;" "&amp;IF(AND(F83=$T$15,G83=$V$10),B83,"")&amp;" "&amp;IF(AND(F84=$T$15,G84=$V$10),B84,"")&amp;" "&amp;IF(AND(F85=$T$15,G85=$V$10),B85,"")&amp;" "&amp;IF(AND(F86=$T$15,G86=$V$10),B86,"")&amp;" "&amp;IF(AND(F87=$T$15,G87=$V$10),B87,"")&amp;" "&amp;IF(AND(F88=$T$15,G88=$V$10),B88,"")&amp;" "&amp;IF(AND(F89=$T$15,G89=$V$10),B89,"")&amp;" "&amp;IF(AND(F90=$T$15,G90=$V$10),B90,"")&amp;" "&amp;IF(AND(F91=$T$15,G91=$V$10),B91,"")&amp;" "&amp;IF(AND(F92=$T$15,G92=$V$10),B92,"")</f>
        <v xml:space="preserve">                                                                               </v>
      </c>
      <c r="N15" s="33" t="str">
        <f>+IF(AND(F11=$T$15,G11=$W$10),B11,"")&amp;" "&amp;IF(AND(F12=$T$15,G12=$W$10),B12,"")&amp;" "&amp;IF(AND(F13=$T$15,G13=$W$10),B13,"")&amp;" "&amp;IF(AND(F14=$T$15,G14=$W$10),B14,"")&amp;" "&amp;IF(AND(F15=$T$15,G15=$W$10),B15,"")&amp;" "&amp;IF(AND(F16=$T$15,G16=$W$10),B16,"")&amp;" "&amp;IF(AND(F17=$T$15,G17=$W$10),B17,"")&amp;" "&amp;IF(AND(F18=$T$15,G18=$W$10),B18,"")&amp;" "&amp;IF(AND(F19=$T$15,G19=$W$10),B19,"")&amp;" "&amp;IF(AND(F20=$T$15,G20=$W$10),B20,"")&amp;" "&amp;IF(AND(F21=$T$15,G21=$W$10),B21,"")&amp;" "&amp;IF(AND(F22=$T$15,G22=$W$10),B22,"")&amp;" "&amp;IF(AND(F23=$T$15,G23=$W$10),B23,"")&amp;" "&amp;IF(AND(F24=$T$15,G24=$W$10),B24,"")&amp;" "&amp;IF(AND(F25=$T$15,G25=$W$10),B25,"")&amp;" "&amp;IF(AND(F26=$T$15,G26=$W$10),B26,"")&amp;" "&amp;IF(AND(F27=$T$15,G27=$W$10),B27,"")&amp;" "&amp;IF(AND(F28=$T$15,G28=$W$10),B28,"")&amp;" "&amp;IF(AND(F29=$T$15,G29=$W$10),B29,"")&amp;" "&amp;IF(AND(F30=$T$15,G30=$W$10),B30,"")&amp;" "&amp;IF(AND(F31=$T$15,G31=$W$10),B31,"")&amp;" "&amp;IF(AND(F32=$T$15,G32=$W$10),B32,"")&amp;" "&amp;IF(AND(F33=$T$15,G33=$W$10),B33,"")&amp;" "&amp;IF(AND(F34=$T$15,G34=$W$10),B34,"")&amp;" "&amp;IF(AND(F35=$T$15,G35=$W$10),B35,"")&amp;" "&amp;IF(AND(F36=$T$15,G36=$W$10),B36,"")&amp;" "&amp;IF(AND(F38=$T$15,G38=$W$10),B38,"")&amp;" "&amp;IF(AND(F39=$T$15,G39=$W$10),B39,"")&amp;" "&amp;IF(AND(F40=$T$15,G40=$W$10),B40,"")&amp;" "&amp;IF(AND(F41=$T$15,G41=$W$10),B41,"")&amp;" "&amp;IF(AND(F42=$T$15,G42=$W$10),B42,"")&amp;" "&amp;IF(AND(F43=$T$15,G43=$W$10),B43,"")&amp;" "&amp;IF(AND(F44=$T$15,G44=$W$10),B44,"")&amp;" "&amp;IF(AND(F45=$T$15,G45=$W$10),B45,"")&amp;" "&amp;IF(AND(F46=$T$15,G46=$W$10),B46,"")&amp;" "&amp;IF(AND(F47=$T$15,G47=$W$10),B47,"")&amp;" "&amp;IF(AND(F48=$T$15,G48=$W$10),B48,"")&amp;" "&amp;IF(AND(F49=$T$15,G49=$W$10),B49,"")&amp;" "&amp;IF(AND(F50=$T$15,G50=$W$10),B50,"")&amp;" "&amp;IF(AND(F51=$T$15,G51=$W$10),B51,"")&amp;" "&amp;IF(AND(F52=$T$15,G52=$W$10),B52,"")&amp;" "&amp;IF(AND(F53=$T$15,G53=$W$10),B53,"")&amp;" "&amp;IF(AND(F54=$T$15,G54=$W$10),B54,"")&amp;" "&amp;IF(AND(F55=$T$15,G55=$W$10),B55,"")&amp;" "&amp;IF(AND(F56=$T$15,G56=$W$10),B56,"")&amp;" "&amp;IF(AND(F57=$T$15,G57=$W$10),B57,"")&amp;" "&amp;IF(AND(F58=$T$15,G58=$W$10),B58,"")&amp;" "&amp;IF(AND(F59=$T$15,G59=$W$10),B59,"")&amp;" "&amp;IF(AND(F60=$T$15,G60=$W$10),B60,"")&amp;" "&amp;IF(AND(F61=$T$15,G61=$W$10),B61,"")&amp;" "&amp;IF(AND(F62=$T$15,G62=$W$10),B62,"")&amp;" "&amp;IF(AND(F63=$T$15,G63=$W$10),B63,"")&amp;" "&amp;IF(AND(F65=$T$15,G65=$W$10),B65,"")&amp;" "&amp;IF(AND(F66=$T$15,G66=$W$10),B66,"")&amp;" "&amp;IF(AND(F67=$T$15,G67=$W$10),B67,"")&amp;" "&amp;IF(AND(F68=$T$15,G68=$W$10),B68,"")&amp;" "&amp;IF(AND(F69=$T$15,G69=$W$10),B69,"")&amp;" "&amp;IF(AND(F70=$T$15,G70=$W$10),B70,"")&amp;" "&amp;IF(AND(F71=$T$15,G71=$W$10),B71,"")&amp;" "&amp;IF(AND(F72=$T$15,G72=$W$10),B72,"")&amp;" "&amp;IF(AND(F73=$T$15,G73=$W$10),B73,"")&amp;" "&amp;IF(AND(F74=$T$15,G74=$W$10),B74,"")&amp;" "&amp;IF(AND(F75=$T$15,G75=$W$10),B75,"")&amp;" "&amp;IF(AND(F76=$T$15,G76=$W$10),B76,"")&amp;" "&amp;IF(AND(F77=$T$15,G77=$W$10),B77,"")&amp;" "&amp;IF(AND(F78=$T$15,G78=$W$10),B78,"")&amp;" "&amp;IF(AND(F79=$T$15,G79=$W$10),B79,"")&amp;" "&amp;IF(AND(F80=$T$15,G80=$W$10),B80,"")&amp;" "&amp;IF(AND(F81=$T$15,G81=$W$10),B81,"")&amp;" "&amp;IF(AND(F82=$T$15,G82=$W$10),B82,"")&amp;" "&amp;IF(AND(F83=$T$15,G83=$W$10),B83,"")&amp;" "&amp;IF(AND(F84=$T$15,G84=$W$10),B84,"")&amp;" "&amp;IF(AND(F85=$T$15,G85=$W$10),B85,"")&amp;" "&amp;IF(AND(F86=$T$15,G86=$W$10),B86,"")&amp;" "&amp;IF(AND(F87=$T$15,G87=$W$10),B87,"")&amp;" "&amp;IF(AND(F88=$T$15,G88=$W$10),B88,"")&amp;" "&amp;IF(AND(F89=$T$15,G89=$W$10),B89,"")&amp;" "&amp;IF(AND(F90=$T$15,G90=$W$10),B90,"")&amp;" "&amp;IF(AND(F91=$T$15,G91=$W$10),B91,"")&amp;" "&amp;IF(AND(F92=$T$15,G92=$W$10),B92,"")</f>
        <v xml:space="preserve">                                                                               </v>
      </c>
      <c r="O15" s="34" t="str">
        <f>+IF(AND(F11=$T$15,G11=$X$10),B11,"")&amp;" "&amp;IF(AND(F12=$T$15,G12=$X$10),B12,"")&amp;" "&amp;IF(AND(F13=$T$15,G13=$X$10),B13,"")&amp;" "&amp;IF(AND(F14=$T$15,G14=$X$10),B14,"")&amp;" "&amp;IF(AND(F15=$T$15,G15=$X$10),B15,"")&amp;" "&amp;IF(AND(F16=$T$15,G16=$X$10),B16,"")&amp;" "&amp;IF(AND(F17=$T$15,G17=$X$10),B17,"")&amp;" "&amp;IF(AND(F18=$T$15,G18=$X$10),B18,"")&amp;" "&amp;IF(AND(F19=$T$15,G19=$X$10),B19,"")&amp;" "&amp;IF(AND(F20=$T$15,G20=$X$10),B20,"")&amp;" "&amp;IF(AND(F21=$T$15,G21=$X$10),B21,"")&amp;" "&amp;IF(AND(F22=$T$15,G22=$X$10),B22,"")&amp;" "&amp;IF(AND(F23=$T$15,G23=$X$10),B23,"")&amp;" "&amp;IF(AND(F24=$T$15,G24=$X$10),B24,"")&amp;" "&amp;IF(AND(F25=$T$15,G25=$X$10),B25,"")&amp;" "&amp;IF(AND(F26=$T$15,G26=$X$10),B26,"")&amp;" "&amp;IF(AND(F27=$T$15,G27=$X$10),B27,"")&amp;" "&amp;IF(AND(F28=$T$15,G28=$X$10),B28,"")&amp;" "&amp;IF(AND(F29=$T$15,G29=$X$10),B29,"")&amp;" "&amp;IF(AND(F30=$T$15,G30=$X$10),B30,"")&amp;" "&amp;IF(AND(F31=$T$15,G31=$X$10),B31,"")&amp;" "&amp;IF(AND(F32=$T$15,G32=$X$10),B32,"")&amp;" "&amp;IF(AND(F33=$T$15,G33=$X$10),B33,"")&amp;" "&amp;IF(AND(F34=$T$15,G34=$X$10),B34,"")&amp;" "&amp;IF(AND(F35=$T$15,G35=$X$10),B35,"")&amp;" "&amp;IF(AND(F36=$T$15,G36=$X$10),B36,"")&amp;" "&amp;IF(AND(F38=$T$15,G38=$X$10),B38,"")&amp;" "&amp;IF(AND(F39=$T$15,G39=$X$10),B39,"")&amp;" "&amp;IF(AND(F40=$T$15,G40=$X$10),B40,"")&amp;" "&amp;IF(AND(F41=$T$15,G41=$X$10),B41,"")&amp;" "&amp;IF(AND(F42=$T$15,G42=$X$10),B42,"")&amp;" "&amp;IF(AND(F43=$T$15,G43=$X$10),B43,"")&amp;" "&amp;IF(AND(F44=$T$15,G44=$X$10),B44,"")&amp;" "&amp;IF(AND(F45=$T$15,G45=$X$10),B45,"")&amp;" "&amp;IF(AND(F46=$T$15,G46=$X$10),B46,"")&amp;" "&amp;IF(AND(F47=$T$15,G47=$X$10),B47,"")&amp;" "&amp;IF(AND(F48=$T$15,G48=$X$10),B48,"")&amp;" "&amp;IF(AND(F49=$T$15,G49=$X$10),B49,"")&amp;" "&amp;IF(AND(F50=$T$15,G50=$X$10),B50,"")&amp;" "&amp;IF(AND(F51=$T$15,G51=$X$10),B51,"")&amp;" "&amp;IF(AND(F52=$T$15,G52=$X$10),B52,"")&amp;" "&amp;IF(AND(F53=$T$15,G53=$X$10),B53,"")&amp;" "&amp;IF(AND(F54=$T$15,G54=$X$10),B54,"")&amp;" "&amp;IF(AND(F55=$T$15,G55=$X$10),B55,"")&amp;" "&amp;IF(AND(F56=$T$15,G56=$X$10),B56,"")&amp;" "&amp;IF(AND(F57=$T$15,G57=$X$10),B57,"")&amp;" "&amp;IF(AND(F58=$T$15,G58=$X$10),B58,"")&amp;" "&amp;IF(AND(F59=$T$15,G59=$X$10),B59,"")&amp;" "&amp;IF(AND(F60=$T$15,G60=$X$10),B60,"")&amp;" "&amp;IF(AND(F61=$T$15,G61=$X$10),B61,"")&amp;" "&amp;IF(AND(F62=$T$15,G62=$X$10),B62,"")&amp;" "&amp;IF(AND(F63=$T$15,G63=$X$10),B63,"")&amp;" "&amp;IF(AND(F65=$T$15,G65=$X$10),B65,"")&amp;" "&amp;IF(AND(F66=$T$15,G66=$X$10),B66,"")&amp;" "&amp;IF(AND(F67=$T$15,G67=$X$10),B67,"")&amp;" "&amp;IF(AND(F68=$T$15,G68=$X$10),B68,"")&amp;" "&amp;IF(AND(F69=$T$15,G69=$X$10),B69,"")&amp;" "&amp;IF(AND(F70=$T$15,G70=$X$10),B70,"")&amp;" "&amp;IF(AND(F71=$T$15,G71=$X$10),B71,"")&amp;" "&amp;IF(AND(F72=$T$15,G72=$X$10),B72,"")&amp;" "&amp;IF(AND(F73=$T$15,G73=$X$10),B73,"")&amp;" "&amp;IF(AND(F74=$T$15,G74=$X$10),B74,"")&amp;" "&amp;IF(AND(F75=$T$15,G75=$X$10),B75,"")&amp;" "&amp;IF(AND(F76=$T$15,G76=$X$10),B76,"")&amp;" "&amp;IF(AND(F77=$T$15,G77=$X$10),B77,"")&amp;" "&amp;IF(AND(F78=$T$15,G78=$X$10),B78,"")&amp;" "&amp;IF(AND(F79=$T$15,G79=$X$10),B79,"")&amp;" "&amp;IF(AND(F80=$T$15,G80=$X$10),B80,"")&amp;" "&amp;IF(AND(F81=$T$15,G81=$X$10),B81,"")&amp;" "&amp;IF(AND(F82=$T$15,G82=$X$10),B82,"")&amp;" "&amp;IF(AND(F83=$T$15,G83=$X$10),B83,"")&amp;" "&amp;IF(AND(F84=$T$15,G84=$X$10),B84,"")&amp;" "&amp;IF(AND(F85=$T$15,G85=$X$10),B85,"")&amp;" "&amp;IF(AND(F86=$T$15,G86=$X$10),B86,"")&amp;" "&amp;IF(AND(F87=$T$15,G87=$X$10),B87,"")&amp;" "&amp;IF(AND(F88=$T$15,G88=$X$10),B88,"")&amp;" "&amp;IF(AND(F89=$T$15,G89=$X$10),B89,"")&amp;" "&amp;IF(AND(F90=$T$15,G90=$X$10),B90,"")&amp;" "&amp;IF(AND(F91=$T$15,G91=$X$10),B91,"")&amp;" "&amp;IF(AND(F92=$T$15,G92=$X$10),B92,"")</f>
        <v xml:space="preserve">                                                                               </v>
      </c>
      <c r="P15" s="35" t="str">
        <f>+IF(AND(F11=$T$15,G11=$Y$10),B11,"")&amp;" "&amp;IF(AND(F12=$T$15,G12=$Y$10),B12,"")&amp;" "&amp;IF(AND(F13=$T$15,G13=$Y$10),B13,"")&amp;" "&amp;IF(AND(F14=$T$15,G14=$Y$10),B14,"")&amp;" "&amp;IF(AND(F15=$T$15,G15=$Y$10),B15,"")&amp;" "&amp;IF(AND(F16=$T$15,G16=$Y$10),B16,"")&amp;" "&amp;IF(AND(F17=$T$15,G17=$Y$10),B17,"")&amp;" "&amp;IF(AND(F18=$T$15,G18=$Y$10),B18,"")&amp;" "&amp;IF(AND(F19=$T$15,G19=$Y$10),B19,"")&amp;" "&amp;IF(AND(F20=$T$15,G20=$Y$10),B20,"")&amp;" "&amp;IF(AND(F21=$T$15,G21=$Y$10),B21,"")&amp;" "&amp;IF(AND(F22=$T$15,G22=$Y$10),B22,"")&amp;" "&amp;IF(AND(F23=$T$15,G23=$Y$10),B23,"")&amp;" "&amp;IF(AND(F24=$T$15,G24=$Y$10),B24,"")&amp;" "&amp;IF(AND(F25=$T$15,G25=$Y$10),B25,"")&amp;" "&amp;IF(AND(F26=$T$15,G26=$Y$10),B26,"")&amp;" "&amp;IF(AND(F27=$T$15,G27=$Y$10),B27,"")&amp;" "&amp;IF(AND(F28=$T$15,G28=$Y$10),B28,"")&amp;" "&amp;IF(AND(F29=$T$15,G29=$Y$10),B29,"")&amp;" "&amp;IF(AND(F30=$T$15,G30=$Y$10),B30,"")&amp;" "&amp;IF(AND(F31=$T$15,G31=$Y$10),B31,"")&amp;" "&amp;IF(AND(F32=$T$15,G32=$Y$10),B32,"")&amp;" "&amp;IF(AND(F33=$T$15,G33=$Y$10),B33,"")&amp;" "&amp;IF(AND(F34=$T$15,G34=$Y$10),B34,"")&amp;" "&amp;IF(AND(F35=$T$15,G35=$Y$10),B35,"")&amp;" "&amp;IF(AND(F36=$T$15,G36=$Y$10),B36,"")&amp;" "&amp;IF(AND(F38=$T$15,G38=$Y$10),B38,"")&amp;" "&amp;IF(AND(F39=$T$15,G39=$Y$10),B39,"")&amp;" "&amp;IF(AND(F40=$T$15,G40=$Y$10),B40,"")&amp;" "&amp;IF(AND(F41=$T$15,G41=$Y$10),B41,"")&amp;" "&amp;IF(AND(F42=$T$15,G42=$Y$10),B42,"")&amp;" "&amp;IF(AND(F43=$T$15,G43=$Y$10),B43,"")&amp;" "&amp;IF(AND(F44=$T$15,G44=$Y$10),B44,"")&amp;" "&amp;IF(AND(F45=$T$15,G45=$Y$10),B45,"")&amp;" "&amp;IF(AND(F46=$T$15,G46=$Y$10),B46,"")&amp;" "&amp;IF(AND(F47=$T$15,G47=$Y$10),B47,"")&amp;" "&amp;IF(AND(F48=$T$15,G48=$Y$10),B48,"")&amp;" "&amp;IF(AND(F49=$T$15,G49=$Y$10),B49,"")&amp;" "&amp;IF(AND(F50=$T$15,G50=$Y$10),B50,"")&amp;" "&amp;IF(AND(F51=$T$15,G51=$Y$10),B51,"")&amp;" "&amp;IF(AND(F52=$T$15,G52=$Y$10),B52,"")&amp;" "&amp;IF(AND(F53=$T$15,G53=$Y$10),B53,"")&amp;" "&amp;IF(AND(F54=$T$15,G54=$Y$10),B54,"")&amp;" "&amp;IF(AND(F55=$T$15,G55=$Y$10),B55,"")&amp;" "&amp;IF(AND(F56=$T$15,G56=$Y$10),B56,"")&amp;" "&amp;IF(AND(F57=$T$15,G57=$Y$10),B57,"")&amp;" "&amp;IF(AND(F58=$T$15,G58=$Y$10),B58,"")&amp;" "&amp;IF(AND(F59=$T$15,G59=$Y$10),B59,"")&amp;" "&amp;IF(AND(F60=$T$15,G60=$Y$10),B60,"")&amp;" "&amp;IF(AND(F61=$T$15,G61=$Y$10),B61,"")&amp;" "&amp;IF(AND(F62=$T$15,G62=$Y$10),B62,"")&amp;" "&amp;IF(AND(F63=$T$15,G63=$Y$10),B63,"")&amp;" "&amp;IF(AND(F65=$T$15,G65=$Y$10),B65,"")&amp;" "&amp;IF(AND(F66=$T$15,G66=$Y$10),B66,"")&amp;" "&amp;IF(AND(F67=$T$15,G67=$Y$10),B67,"")&amp;" "&amp;IF(AND(F68=$T$15,G68=$Y$10),B68,"")&amp;" "&amp;IF(AND(F69=$T$15,G69=$Y$10),B69,"")&amp;" "&amp;IF(AND(F70=$T$15,G70=$Y$10),B70,"")</f>
        <v xml:space="preserve">                                                         </v>
      </c>
      <c r="R15" s="662"/>
      <c r="S15" s="44">
        <v>0.2</v>
      </c>
      <c r="T15" s="45" t="s">
        <v>114</v>
      </c>
      <c r="U15" s="32" t="s">
        <v>121</v>
      </c>
      <c r="V15" s="32" t="s">
        <v>121</v>
      </c>
      <c r="W15" s="33" t="s">
        <v>67</v>
      </c>
      <c r="X15" s="34" t="s">
        <v>115</v>
      </c>
      <c r="Y15" s="35" t="s">
        <v>113</v>
      </c>
    </row>
    <row r="16" spans="1:25" ht="150" customHeight="1" x14ac:dyDescent="0.35">
      <c r="A16" s="160" t="str">
        <f>'1. Identificación'!G33</f>
        <v>Operativo</v>
      </c>
      <c r="B16" s="162">
        <f>'1. Identificación'!A33</f>
        <v>6</v>
      </c>
      <c r="C16" s="57" t="str">
        <f>'1. Identificación'!N33</f>
        <v xml:space="preserve">Posibilidad de pérdida Económica y Reputacional Por pérdida de Información física y sistematizada de los beneficiarios y postulantes Debido a :
1. Desorganización al momento de recibir documentación y distribuir a los profesionales, técnicos y sociales.
2. Falta de organización en el archivo central.
3. Manipulación inadecuada y desorden al momento de portar la documentación y realizar las visitas técnicas y sociales.
4. Deficiencias en la seguridad digital. </v>
      </c>
      <c r="D16" s="161">
        <f>'4. Val. Control'!S37</f>
        <v>0.36</v>
      </c>
      <c r="E16" s="161">
        <f>'4. Val. Control'!T37</f>
        <v>0.2</v>
      </c>
      <c r="F16" s="162" t="str">
        <f t="shared" si="2"/>
        <v>Baja</v>
      </c>
      <c r="G16" s="162" t="str">
        <f t="shared" si="0"/>
        <v>Leve</v>
      </c>
      <c r="H16" s="163" t="str">
        <f t="shared" si="1"/>
        <v>Bajo</v>
      </c>
    </row>
    <row r="17" spans="1:8" ht="150" customHeight="1" x14ac:dyDescent="0.35">
      <c r="A17" s="160" t="str">
        <f>'1. Identificación'!G34</f>
        <v>Operativo</v>
      </c>
      <c r="B17" s="162">
        <f>'1. Identificación'!A34</f>
        <v>7</v>
      </c>
      <c r="C17" s="57" t="str">
        <f>'1. Identificación'!N34</f>
        <v>Posibilidad de pérdida Reputacional y Económica Por  selección  errónea de beneficiarios  Debido a:
1. Desorganización al momento de recibir documentación y distribuir a los profesionales, técnicos y sociales.
2. Falta de organización en el archivo central.
3. Manipulación inadecuada y desorden al momento de portar la documentación y realizar las visitas técnicas y sociales.</v>
      </c>
      <c r="D17" s="161">
        <f>'4. Val. Control'!S41</f>
        <v>0.38000000000000006</v>
      </c>
      <c r="E17" s="161">
        <f>'4. Val. Control'!T41</f>
        <v>0.20000000000000004</v>
      </c>
      <c r="F17" s="162" t="str">
        <f t="shared" si="2"/>
        <v>Baja</v>
      </c>
      <c r="G17" s="162" t="str">
        <f t="shared" si="0"/>
        <v>Leve</v>
      </c>
      <c r="H17" s="163" t="str">
        <f t="shared" si="1"/>
        <v>Bajo</v>
      </c>
    </row>
    <row r="18" spans="1:8" ht="150" customHeight="1" x14ac:dyDescent="0.35">
      <c r="A18" s="160" t="str">
        <f>'1. Identificación'!G35</f>
        <v>Operativo</v>
      </c>
      <c r="B18" s="162">
        <f>'1. Identificación'!A35</f>
        <v>8</v>
      </c>
      <c r="C18" s="57" t="str">
        <f>'1. Identificación'!N35</f>
        <v xml:space="preserve">Posibilidad de pérdida Económica y Reputacional Por entregas de mejoramientos incompletos y con imperfecciones que conllevan a la insatisfacción y mal funcionamiento. Debido a :
1. Falta de planeación, seguimiento y control.                   
2. El contratista no cuenta con mano de obra calificada para ejecutar el mejoramiento.                                                              </v>
      </c>
      <c r="D18" s="161">
        <f>'4. Val. Control'!S45</f>
        <v>0.6</v>
      </c>
      <c r="E18" s="161">
        <f>'4. Val. Control'!T45</f>
        <v>0.45</v>
      </c>
      <c r="F18" s="162" t="str">
        <f t="shared" si="2"/>
        <v>Media</v>
      </c>
      <c r="G18" s="162" t="str">
        <f t="shared" si="0"/>
        <v>Moderado</v>
      </c>
      <c r="H18" s="163" t="str">
        <f t="shared" si="1"/>
        <v>Moderado</v>
      </c>
    </row>
    <row r="19" spans="1:8" ht="150" customHeight="1" x14ac:dyDescent="0.35">
      <c r="A19" s="160" t="str">
        <f>'1. Identificación'!G36</f>
        <v>Operativo</v>
      </c>
      <c r="B19" s="162" t="str">
        <f>'1. Identificación'!A36</f>
        <v xml:space="preserve">9
</v>
      </c>
      <c r="C19" s="57" t="str">
        <f>'1. Identificación'!N36</f>
        <v>Posibilidad de pérdida Reputacional y Económica Por titulación sin el cumplimiento de los requisitos Debido a:
1. Error en la titulación de predios sin el cumplimiento de los requisitos.
2. No se realizó un adecuado  estudio diferencial, caracterización y estudio sociodemográfico en la calificación o selección de postulantes.                                                                                                                    3. Las personas presentan documentos incompletos.                                                                   4. Desde el punto de vista técnico hay mala ubicación del predio a titular.</v>
      </c>
      <c r="D19" s="161">
        <f>'4. Val. Control'!S48</f>
        <v>0.36</v>
      </c>
      <c r="E19" s="161">
        <f>'4. Val. Control'!T48</f>
        <v>0.8</v>
      </c>
      <c r="F19" s="162" t="str">
        <f t="shared" si="2"/>
        <v>Baja</v>
      </c>
      <c r="G19" s="162" t="str">
        <f t="shared" si="0"/>
        <v>Mayor</v>
      </c>
      <c r="H19" s="163" t="str">
        <f t="shared" si="1"/>
        <v>Alto</v>
      </c>
    </row>
    <row r="20" spans="1:8" ht="150" customHeight="1" x14ac:dyDescent="0.35">
      <c r="A20" s="160" t="str">
        <f>'1. Identificación'!G37</f>
        <v>De Corrupción</v>
      </c>
      <c r="B20" s="423" t="str">
        <f>'1. Identificación'!A37</f>
        <v xml:space="preserve">10
</v>
      </c>
      <c r="C20" s="57" t="str">
        <f>'1. Identificación'!N37</f>
        <v>Posibilidad de pérdida Reputacional y Económica Por aprobación errónea de Titulación. Debido a:
1. Incumplimiento a la Norma.
2. Error en la titulación de predios sin el cumplimiento de los requisitos.
3. Manipulación inadecuada de la información.
4. Carencia de valores y principios éticos en el desempeño de las funciones por parte de los funcionarios.</v>
      </c>
      <c r="D20" s="161">
        <f>'4. Val. Control'!S51</f>
        <v>0.36</v>
      </c>
      <c r="E20" s="161">
        <f>'4. Val. Control'!T51</f>
        <v>0.8</v>
      </c>
      <c r="F20" s="162" t="str">
        <f t="shared" ref="F20" si="3">+IF(D20=0,"",IF(D20&lt;=$S$15,$T$15,IF(D20&lt;=$S$14,$T$14,IF(D20&lt;=$S$13,$T$13,IF(D20&lt;=$S$12,$T$12,IF(D20&lt;=$S$11,$T$11,""))))))</f>
        <v>Baja</v>
      </c>
      <c r="G20" s="162" t="str">
        <f t="shared" si="0"/>
        <v>Mayor</v>
      </c>
      <c r="H20" s="163" t="str">
        <f t="shared" si="1"/>
        <v>Alto</v>
      </c>
    </row>
    <row r="21" spans="1:8" ht="169.75" customHeight="1" x14ac:dyDescent="0.35">
      <c r="A21" s="160" t="str">
        <f>'1. Identificación'!G38</f>
        <v>De Corrupción</v>
      </c>
      <c r="B21" s="423">
        <f>'1. Identificación'!A38</f>
        <v>11</v>
      </c>
      <c r="C21" s="57" t="str">
        <f>'1. Identificación'!N38</f>
        <v>Posibilidad de pérdida Económica y Reputacional Por la no divulgación y falta de publicidad de todos los procesos de selección en el portal de contratación publico SECOP II. Debido a:
1. Desconocimiento de la normatividad en contratación estatal.
2. Falta de conocimientos en los procedimientos establecidos.
3. Incumplimiento al principio de publicidad que orienta la contratación publica, cuando así lo requiera.
4. No divulgar los procesos en el SECOP II.
5. Manipulación inadecuada de información.</v>
      </c>
      <c r="D21" s="161">
        <f>'4. Val. Control'!S55</f>
        <v>0.38000000000000006</v>
      </c>
      <c r="E21" s="161">
        <f>'4. Val. Control'!T55</f>
        <v>0.80000000000000016</v>
      </c>
      <c r="F21" s="162" t="str">
        <f t="shared" ref="F21" si="4">+IF(D21=0,"",IF(D21&lt;=$S$15,$T$15,IF(D21&lt;=$S$14,$T$14,IF(D21&lt;=$S$13,$T$13,IF(D21&lt;=$S$12,$T$12,IF(D21&lt;=$S$11,$T$11,""))))))</f>
        <v>Baja</v>
      </c>
      <c r="G21" s="162" t="str">
        <f t="shared" ref="G21" si="5">+IF(E21=0,"",IF(E21&lt;=$U$9,$U$10,IF(E21&lt;=$V$9,$V$10,IF(E21&lt;=$W$9,$W$10,IF(E21&lt;=$X$9,$X$10,IF(E21&lt;=$Y$9,$Y$10,""))))))</f>
        <v>Mayor</v>
      </c>
      <c r="H21" s="163" t="str">
        <f t="shared" ref="H21" si="6">+IF(F21=$T$11,IF(G21=$U$10,$U$11,IF(G21=$V$10,$V$11,IF(G21=$W$10,$W$11,IF(G21=$X$10,$X$11,IF(G21=$Y$10,$Y$11))))),IF(F21=$T$12,IF(G21=$U$10,$U$12,IF(G21=$V$10,$V$12,IF(G21=$W$10,$W$12,IF(G21=$X$10,$X$12,IF(G21=$Y$10,$Y$12))))),IF(F21=$T$13,IF(G21=$U$10,$U$13,IF(G21=$V$10,$V$13,IF(G21=$W$10,$W$13,IF(G21=$X$10,$X$13,IF(G21=$Y$10,$Y$13))))),IF(F21=$T$14,IF(G21=$U$10,$U$14,IF(G21=$V$10,$V$14,IF(G21=$W$10,$W$14,IF(G21=$X$10,$X$14,IF(G21=$Y$10,$Y$14))))),IF(F21=$T$15,IF(G21=$U$10,$U$15,IF(G21=$V$10,$V$15,IF(G21=$W$10,$W$15,IF(G21=$X$10,$X$15,IF(G21=$Y$10,$Y$15))))),"")))))</f>
        <v>Alto</v>
      </c>
    </row>
    <row r="22" spans="1:8" ht="169.75" customHeight="1" x14ac:dyDescent="0.35">
      <c r="A22" s="160" t="str">
        <f>'1. Identificación'!G39</f>
        <v>De Corrupción</v>
      </c>
      <c r="B22" s="423">
        <f>'1. Identificación'!A39</f>
        <v>12</v>
      </c>
      <c r="C22" s="57" t="str">
        <f>'1. Identificación'!N39</f>
        <v>Posibilidad de pérdida Reputacional Por falta de personal con la experiencia y competencia para realizar los estudios previos. Debido a:
1. Desconocimiento de la normatividad en contratación estatal.
2. Falta de conocimientos en los procedimientos establecidos.
3. Inadecuada elaboración de estudios previos.</v>
      </c>
      <c r="D22" s="161">
        <f>'4. Val. Control'!S59</f>
        <v>0.36000000000000004</v>
      </c>
      <c r="E22" s="161">
        <f>'4. Val. Control'!T59</f>
        <v>0.80000000000000016</v>
      </c>
      <c r="F22" s="162" t="str">
        <f t="shared" ref="F22:F39" si="7">+IF(D22=0,"",IF(D22&lt;=$S$15,$T$15,IF(D22&lt;=$S$14,$T$14,IF(D22&lt;=$S$13,$T$13,IF(D22&lt;=$S$12,$T$12,IF(D22&lt;=$S$11,$T$11,""))))))</f>
        <v>Baja</v>
      </c>
      <c r="G22" s="162" t="str">
        <f t="shared" ref="G22:G39" si="8">+IF(E22=0,"",IF(E22&lt;=$U$9,$U$10,IF(E22&lt;=$V$9,$V$10,IF(E22&lt;=$W$9,$W$10,IF(E22&lt;=$X$9,$X$10,IF(E22&lt;=$Y$9,$Y$10,""))))))</f>
        <v>Mayor</v>
      </c>
      <c r="H22" s="163" t="str">
        <f t="shared" ref="H22:H39" si="9">+IF(F22=$T$11,IF(G22=$U$10,$U$11,IF(G22=$V$10,$V$11,IF(G22=$W$10,$W$11,IF(G22=$X$10,$X$11,IF(G22=$Y$10,$Y$11))))),IF(F22=$T$12,IF(G22=$U$10,$U$12,IF(G22=$V$10,$V$12,IF(G22=$W$10,$W$12,IF(G22=$X$10,$X$12,IF(G22=$Y$10,$Y$12))))),IF(F22=$T$13,IF(G22=$U$10,$U$13,IF(G22=$V$10,$V$13,IF(G22=$W$10,$W$13,IF(G22=$X$10,$X$13,IF(G22=$Y$10,$Y$13))))),IF(F22=$T$14,IF(G22=$U$10,$U$14,IF(G22=$V$10,$V$14,IF(G22=$W$10,$W$14,IF(G22=$X$10,$X$14,IF(G22=$Y$10,$Y$14))))),IF(F22=$T$15,IF(G22=$U$10,$U$15,IF(G22=$V$10,$V$15,IF(G22=$W$10,$W$15,IF(G22=$X$10,$X$15,IF(G22=$Y$10,$Y$15))))),"")))))</f>
        <v>Alto</v>
      </c>
    </row>
    <row r="23" spans="1:8" ht="169.75" customHeight="1" x14ac:dyDescent="0.35">
      <c r="A23" s="160" t="str">
        <f>'1. Identificación'!G40</f>
        <v>De Corrupción</v>
      </c>
      <c r="B23" s="423">
        <f>'1. Identificación'!A40</f>
        <v>13</v>
      </c>
      <c r="C23" s="57" t="str">
        <f>'1. Identificación'!N40</f>
        <v xml:space="preserve">Posibilidad de pérdida Económica y Reputacional Por falta de la documentación requerida para los procesos de selección. Debido a:
1. Desconocimiento de la normatividad en contratación estatal.
2. Falta de conocimientos en los procedimientos establecidos.
3. Incumplimiento de los requisitos legales en la celebración de los contratos.
</v>
      </c>
      <c r="D23" s="161">
        <f>'4. Val. Control'!S63</f>
        <v>0.36000000000000004</v>
      </c>
      <c r="E23" s="161">
        <f>'4. Val. Control'!T63</f>
        <v>0.80000000000000016</v>
      </c>
      <c r="F23" s="162" t="str">
        <f t="shared" si="7"/>
        <v>Baja</v>
      </c>
      <c r="G23" s="162" t="str">
        <f t="shared" si="8"/>
        <v>Mayor</v>
      </c>
      <c r="H23" s="163" t="str">
        <f t="shared" si="9"/>
        <v>Alto</v>
      </c>
    </row>
    <row r="24" spans="1:8" ht="169.75" customHeight="1" x14ac:dyDescent="0.35">
      <c r="A24" s="160" t="str">
        <f>'1. Identificación'!G41</f>
        <v>De Corrupción</v>
      </c>
      <c r="B24" s="423">
        <f>'1. Identificación'!A41</f>
        <v>14</v>
      </c>
      <c r="C24" s="57" t="str">
        <f>'1. Identificación'!N41</f>
        <v>Posibilidad de pérdida Económica y Reputacional Por violación del debido proceso en el proceso de selección. Debido a:
1. Desconocimiento de la normatividad en contratación estatal.
2. Falta de conocimientos en los procedimientos establecidos.
3. Celebración o adjudicación ilegal del contrato: Omitir o pretermitir etapas obligatorias en el proceso de selección de acuerdo con la modalidad.
4. Carencia de valores y principios éticos  en el desempeño de las funciones por parte de los funcionarios.
5. Manipulación inadecuada de información.</v>
      </c>
      <c r="D24" s="161">
        <f>'4. Val. Control'!S67</f>
        <v>0.36000000000000004</v>
      </c>
      <c r="E24" s="161">
        <f>'4. Val. Control'!T67</f>
        <v>0.80000000000000016</v>
      </c>
      <c r="F24" s="162" t="str">
        <f t="shared" si="7"/>
        <v>Baja</v>
      </c>
      <c r="G24" s="162" t="str">
        <f t="shared" si="8"/>
        <v>Mayor</v>
      </c>
      <c r="H24" s="163" t="str">
        <f t="shared" si="9"/>
        <v>Alto</v>
      </c>
    </row>
    <row r="25" spans="1:8" ht="169.75" customHeight="1" x14ac:dyDescent="0.35">
      <c r="A25" s="160" t="str">
        <f>'1. Identificación'!G42</f>
        <v>De Cumplimiento</v>
      </c>
      <c r="B25" s="162">
        <f>'1. Identificación'!A42</f>
        <v>15</v>
      </c>
      <c r="C25" s="57" t="str">
        <f>'1. Identificación'!N42</f>
        <v>Posibilidad de pérdida Reputacional Por  celebración indebida de contratos Debido a:
1. Desconocimiento de procesos internos.
2. No aseguramiento de los lineamientos de calidad, SSL y ambiental de la empresa en los contratos.</v>
      </c>
      <c r="D25" s="161">
        <f>'4. Val. Control'!S71</f>
        <v>0.36000000000000004</v>
      </c>
      <c r="E25" s="161">
        <f>'4. Val. Control'!T71</f>
        <v>0.80000000000000016</v>
      </c>
      <c r="F25" s="162" t="str">
        <f t="shared" si="7"/>
        <v>Baja</v>
      </c>
      <c r="G25" s="162" t="str">
        <f t="shared" si="8"/>
        <v>Mayor</v>
      </c>
      <c r="H25" s="163" t="str">
        <f t="shared" si="9"/>
        <v>Alto</v>
      </c>
    </row>
    <row r="26" spans="1:8" ht="169.75" customHeight="1" x14ac:dyDescent="0.35">
      <c r="A26" s="160" t="str">
        <f>'1. Identificación'!G43</f>
        <v>De Cumplimiento</v>
      </c>
      <c r="B26" s="162">
        <f>'1. Identificación'!A43</f>
        <v>16</v>
      </c>
      <c r="C26" s="57" t="str">
        <f>'1. Identificación'!N43</f>
        <v>Posibilidad de pérdida Económica y Reputacional Por afectación en la ejecución de contratos por información fraudulenta de contratistas.   Debido a:
1. El contratista no cumple con el perfil o requisitos establecidos para la suscripción del Contrato.                                                                           
2. No hay un sistema o herramienta que permita la verificación de la información presentada por el contratista</v>
      </c>
      <c r="D26" s="161">
        <f>'4. Val. Control'!S74</f>
        <v>0.36</v>
      </c>
      <c r="E26" s="161">
        <f>'4. Val. Control'!T74</f>
        <v>0.8</v>
      </c>
      <c r="F26" s="162" t="str">
        <f t="shared" si="7"/>
        <v>Baja</v>
      </c>
      <c r="G26" s="162" t="str">
        <f t="shared" si="8"/>
        <v>Mayor</v>
      </c>
      <c r="H26" s="163" t="str">
        <f t="shared" si="9"/>
        <v>Alto</v>
      </c>
    </row>
    <row r="27" spans="1:8" ht="169.75" customHeight="1" x14ac:dyDescent="0.35">
      <c r="A27" s="160" t="str">
        <f>'1. Identificación'!G44</f>
        <v>De Cumplimiento</v>
      </c>
      <c r="B27" s="162">
        <f>'1. Identificación'!A44</f>
        <v>17</v>
      </c>
      <c r="C27" s="57" t="str">
        <f>'1. Identificación'!N44</f>
        <v>Posibilidad de pérdida Económica Por vencimiento de términos judiciales Debido a:
1. Falta de seguimiento y control al vencimiento de los términos judiciales.
2. Desconocimiento de la normatividad en procesos judiciales.
3. Falta de personal de apoyo a los procesos judiciales.</v>
      </c>
      <c r="D27" s="161">
        <f>'4. Val. Control'!S77</f>
        <v>0.36</v>
      </c>
      <c r="E27" s="161">
        <f>'4. Val. Control'!T77</f>
        <v>0.8</v>
      </c>
      <c r="F27" s="162" t="str">
        <f t="shared" si="7"/>
        <v>Baja</v>
      </c>
      <c r="G27" s="162" t="str">
        <f t="shared" si="8"/>
        <v>Mayor</v>
      </c>
      <c r="H27" s="163" t="str">
        <f t="shared" si="9"/>
        <v>Alto</v>
      </c>
    </row>
    <row r="28" spans="1:8" ht="169.75" customHeight="1" x14ac:dyDescent="0.35">
      <c r="A28" s="160" t="str">
        <f>'1. Identificación'!G45</f>
        <v>De Corrupción</v>
      </c>
      <c r="B28" s="423">
        <f>'1. Identificación'!A45</f>
        <v>18</v>
      </c>
      <c r="C28" s="57" t="str">
        <f>'1. Identificación'!N45</f>
        <v>Posibilidad de pérdida Económica y Reputacional Por realizar pago sin el cumplimiento de algún requisito establecido y requerido. Debido a:
1. No verificación del check list al momento del pago. 
2. Falta de manipulación y/o sustracción indebida de información, para beneficio propio o de un tercero.
3.  Manipulación inadecuada de información.</v>
      </c>
      <c r="D28" s="161">
        <f>'4. Val. Control'!S79</f>
        <v>0.36</v>
      </c>
      <c r="E28" s="161">
        <f>'4. Val. Control'!T79</f>
        <v>0.8</v>
      </c>
      <c r="F28" s="162" t="str">
        <f t="shared" si="7"/>
        <v>Baja</v>
      </c>
      <c r="G28" s="162" t="str">
        <f t="shared" si="8"/>
        <v>Mayor</v>
      </c>
      <c r="H28" s="163" t="str">
        <f t="shared" si="9"/>
        <v>Alto</v>
      </c>
    </row>
    <row r="29" spans="1:8" ht="169.75" customHeight="1" x14ac:dyDescent="0.35">
      <c r="A29" s="160" t="str">
        <f>'1. Identificación'!G46</f>
        <v>Financiero</v>
      </c>
      <c r="B29" s="162">
        <f>'1. Identificación'!A46</f>
        <v>19</v>
      </c>
      <c r="C29" s="57" t="str">
        <f>'1. Identificación'!N46</f>
        <v>Posibilidad de pérdida Económica y Reputacional Por la utilización de los bienes muebles e inmuebles en actividades que no se relacionan con la misión de la entidad Debido a:
1. Desactualización del inventario de bienes muebles e inmuebles
2. Falta de administración de los bienes de la empresa 
3.  Manipulación inadecuada de información.</v>
      </c>
      <c r="D29" s="161">
        <f>'4. Val. Control'!S83</f>
        <v>0.36000000000000004</v>
      </c>
      <c r="E29" s="161">
        <f>'4. Val. Control'!T83</f>
        <v>0.80000000000000016</v>
      </c>
      <c r="F29" s="162" t="str">
        <f t="shared" si="7"/>
        <v>Baja</v>
      </c>
      <c r="G29" s="162" t="str">
        <f t="shared" si="8"/>
        <v>Mayor</v>
      </c>
      <c r="H29" s="163" t="str">
        <f t="shared" si="9"/>
        <v>Alto</v>
      </c>
    </row>
    <row r="30" spans="1:8" ht="169.75" customHeight="1" x14ac:dyDescent="0.35">
      <c r="A30" s="160" t="str">
        <f>'1. Identificación'!G47</f>
        <v>De Cumplimiento</v>
      </c>
      <c r="B30" s="162">
        <f>'1. Identificación'!A47</f>
        <v>20</v>
      </c>
      <c r="C30" s="57" t="str">
        <f>'1. Identificación'!N47</f>
        <v>Posibilidad de pérdida Reputacional Por desactualización de la información de los servidores públicos en el SIGEP II Debido a:
1. Incumplimiento normatividad
2. Desorden administrativo
3. Manipulación inadecuada de información.
4. Falta de compromiso por parte de los funcionarios públicos.</v>
      </c>
      <c r="D30" s="161">
        <f>'4. Val. Control'!S86</f>
        <v>0.36</v>
      </c>
      <c r="E30" s="161">
        <f>'4. Val. Control'!T86</f>
        <v>0.8</v>
      </c>
      <c r="F30" s="162" t="str">
        <f t="shared" si="7"/>
        <v>Baja</v>
      </c>
      <c r="G30" s="162" t="str">
        <f t="shared" si="8"/>
        <v>Mayor</v>
      </c>
      <c r="H30" s="163" t="str">
        <f t="shared" si="9"/>
        <v>Alto</v>
      </c>
    </row>
    <row r="31" spans="1:8" ht="169.75" customHeight="1" x14ac:dyDescent="0.35">
      <c r="A31" s="160" t="str">
        <f>'1. Identificación'!G48</f>
        <v>Operativo</v>
      </c>
      <c r="B31" s="162">
        <f>'1. Identificación'!A48</f>
        <v>21</v>
      </c>
      <c r="C31" s="57" t="str">
        <f>'1. Identificación'!N48</f>
        <v xml:space="preserve">Posibilidad de pérdida Reputacional Por extemporaneidad en la ejecución de los programas establecidos en el Manual de Seguridad y Salud en el Trabajo Debido a:
1. Incumplimiento normatividad
2. Desconocimiento de normatividad.
3. Falta de seguimiento en la ejecución de programas.
4. Ausencia de un personal de planta y/o de apoyo que garantice la continuidad del mismo.  </v>
      </c>
      <c r="D31" s="161">
        <f>'4. Val. Control'!S90</f>
        <v>0.36000000000000004</v>
      </c>
      <c r="E31" s="161">
        <f>'4. Val. Control'!T90</f>
        <v>0.80000000000000016</v>
      </c>
      <c r="F31" s="162" t="str">
        <f t="shared" si="7"/>
        <v>Baja</v>
      </c>
      <c r="G31" s="162" t="str">
        <f t="shared" si="8"/>
        <v>Mayor</v>
      </c>
      <c r="H31" s="163" t="str">
        <f t="shared" si="9"/>
        <v>Alto</v>
      </c>
    </row>
    <row r="32" spans="1:8" ht="169.75" customHeight="1" x14ac:dyDescent="0.35">
      <c r="A32" s="160" t="str">
        <f>'1. Identificación'!G49</f>
        <v>De Cumplimiento</v>
      </c>
      <c r="B32" s="162">
        <f>'1. Identificación'!A49</f>
        <v>22</v>
      </c>
      <c r="C32" s="57" t="str">
        <f>'1. Identificación'!N49</f>
        <v xml:space="preserve">Posibilidad de pérdida Económica y Reputacional Por incumplimiento de políticas, objetivos y metas del proceso Debido a:
1. Desorden administrativo 
2. Manejo indebido de las funciones en las diferentes instancias. 
3. Desvío o incumplimiento de procedimientos.
4. Manual de funciones desactualizado
5. Incumplimiento de directrices definidas por la gerencia.                  
6. Falta de liderazgo visible del responsable del proceso. </v>
      </c>
      <c r="D32" s="161">
        <f>'4. Val. Control'!S94</f>
        <v>0.36000000000000004</v>
      </c>
      <c r="E32" s="161">
        <f>'4. Val. Control'!T94</f>
        <v>0.80000000000000016</v>
      </c>
      <c r="F32" s="162" t="str">
        <f t="shared" si="7"/>
        <v>Baja</v>
      </c>
      <c r="G32" s="162" t="str">
        <f t="shared" si="8"/>
        <v>Mayor</v>
      </c>
      <c r="H32" s="163" t="str">
        <f t="shared" si="9"/>
        <v>Alto</v>
      </c>
    </row>
    <row r="33" spans="1:8" ht="169.75" customHeight="1" x14ac:dyDescent="0.35">
      <c r="A33" s="160" t="str">
        <f>'1. Identificación'!G50</f>
        <v>De Cumplimiento</v>
      </c>
      <c r="B33" s="162">
        <f>'1. Identificación'!A50</f>
        <v>23</v>
      </c>
      <c r="C33" s="57" t="str">
        <f>'1. Identificación'!N50</f>
        <v>Posibilidad de pérdida Económica y Reputacional Por incumplimiento de las metas del plan acción de la empresa en función a la idoneidad del personal asignado como responsable de cada proceso. Debido a:
1. Ejecución de evaluaciones de desempeño sin tener en cuenta criterios de objetividad definidos.                                                
2. Falta de seguimiento a las evaluaciones de desempeño de los funcionario y su respectivo plan de mejoramiento.
3. Falta de definición de los compromisos de desarrollo laboral al inicio de cada periodo de evaluación.</v>
      </c>
      <c r="D33" s="161">
        <f>'4. Val. Control'!S98</f>
        <v>0.36000000000000004</v>
      </c>
      <c r="E33" s="161">
        <f>'4. Val. Control'!T98</f>
        <v>0.80000000000000016</v>
      </c>
      <c r="F33" s="162" t="str">
        <f t="shared" si="7"/>
        <v>Baja</v>
      </c>
      <c r="G33" s="162" t="str">
        <f t="shared" si="8"/>
        <v>Mayor</v>
      </c>
      <c r="H33" s="163" t="str">
        <f t="shared" si="9"/>
        <v>Alto</v>
      </c>
    </row>
    <row r="34" spans="1:8" ht="169.75" customHeight="1" x14ac:dyDescent="0.35">
      <c r="A34" s="160" t="str">
        <f>'1. Identificación'!G51</f>
        <v>Operativo</v>
      </c>
      <c r="B34" s="162">
        <f>'1. Identificación'!A51</f>
        <v>24</v>
      </c>
      <c r="C34" s="57" t="str">
        <f>'1. Identificación'!N51</f>
        <v>Posibilidad de pérdida Económica y Reputacional Por destrucción involuntaria y / o perdida de Documentos Debido a:
1. Alta rotación del personal que se encuentra como apoyo en los diferentes procesos de la empresa.
2. Desconocimiento de la normatividad archivística existente del personal de apoyo del área documental (TRD, Procedimiento de control de documentos interno).  
3 .Falta de un sistema de información y comunicación en línea de la empresa.</v>
      </c>
      <c r="D34" s="161">
        <f>'4. Val. Control'!S102</f>
        <v>0.36000000000000004</v>
      </c>
      <c r="E34" s="161">
        <f>'4. Val. Control'!T102</f>
        <v>0.80000000000000016</v>
      </c>
      <c r="F34" s="162" t="str">
        <f t="shared" si="7"/>
        <v>Baja</v>
      </c>
      <c r="G34" s="162" t="str">
        <f t="shared" si="8"/>
        <v>Mayor</v>
      </c>
      <c r="H34" s="163" t="str">
        <f t="shared" si="9"/>
        <v>Alto</v>
      </c>
    </row>
    <row r="35" spans="1:8" ht="169.75" customHeight="1" x14ac:dyDescent="0.35">
      <c r="A35" s="160" t="str">
        <f>'1. Identificación'!G52</f>
        <v>Operativo</v>
      </c>
      <c r="B35" s="162">
        <f>'1. Identificación'!A52</f>
        <v>25</v>
      </c>
      <c r="C35" s="57" t="str">
        <f>'1. Identificación'!N52</f>
        <v>Posibilidad de pérdida Económica y Reputacional Por ineficiencia Administrativa por demoras en dar respuesta a las comunicaciones escritas y electrónicas Debido a:
1. Falta de un sistema de control de correspondencia en línea que permita verificar el estado de la atención de los comunicados u oficios que entran a la empresa
2. Falta de actualización del procedimiento correspondencia interna y externa en la entidad, donde se establece matriz de comunicación interna.
3.Los medio de comunicación digitales de la empresa no cuentan con la capacidad (correos electrónicos), ni con la accesibilidad para informar a los usuarios del servicio que se presta</v>
      </c>
      <c r="D35" s="161">
        <f>'4. Val. Control'!S106</f>
        <v>0.36000000000000004</v>
      </c>
      <c r="E35" s="161">
        <f>'4. Val. Control'!T106</f>
        <v>0.80000000000000016</v>
      </c>
      <c r="F35" s="162" t="str">
        <f t="shared" si="7"/>
        <v>Baja</v>
      </c>
      <c r="G35" s="162" t="str">
        <f t="shared" si="8"/>
        <v>Mayor</v>
      </c>
      <c r="H35" s="163" t="str">
        <f t="shared" si="9"/>
        <v>Alto</v>
      </c>
    </row>
    <row r="36" spans="1:8" ht="169.75" customHeight="1" x14ac:dyDescent="0.35">
      <c r="A36" s="160" t="str">
        <f>'1. Identificación'!G53</f>
        <v>Operativo</v>
      </c>
      <c r="B36" s="162" t="str">
        <f>'1. Identificación'!A53</f>
        <v xml:space="preserve">26
</v>
      </c>
      <c r="C36" s="57" t="str">
        <f>'1. Identificación'!N53</f>
        <v>Posibilidad de pérdida Económica y Reputacional Por información errónea en los registros por parte del usuario Debido a:
1.Descocimiento de las herramientas.                                                                                                       2. Falta de capacitaciones de herramientas ofimáticas.                                                       3. Falta de tiempo para dedicar a las actividades..</v>
      </c>
      <c r="D36" s="161">
        <f>'4. Val. Control'!S110</f>
        <v>0.36000000000000004</v>
      </c>
      <c r="E36" s="161">
        <f>'4. Val. Control'!T110</f>
        <v>0.80000000000000016</v>
      </c>
      <c r="F36" s="162" t="str">
        <f t="shared" si="7"/>
        <v>Baja</v>
      </c>
      <c r="G36" s="162" t="str">
        <f t="shared" si="8"/>
        <v>Mayor</v>
      </c>
      <c r="H36" s="163" t="str">
        <f t="shared" si="9"/>
        <v>Alto</v>
      </c>
    </row>
    <row r="37" spans="1:8" ht="169.75" customHeight="1" x14ac:dyDescent="0.35">
      <c r="A37" s="160" t="str">
        <f>'1. Identificación'!G54</f>
        <v>De Cumplimiento</v>
      </c>
      <c r="B37" s="162" t="str">
        <f>'1. Identificación'!A54</f>
        <v xml:space="preserve">27
</v>
      </c>
      <c r="C37" s="57" t="str">
        <f>'1. Identificación'!N54</f>
        <v>Posibilidad de pérdida Económica y Reputacional Por uso de la información para beneficio particular y/o daño a la institucionalidad. Debido a:
1 Uso Inadecuado de la información.
2. Falta de capacitación al personal.
3. Falta de manipulación y/o sustracción indebida de información, para beneficio propio o de un tercero.
4.   Manipulación inadecuada de información.</v>
      </c>
      <c r="D37" s="161">
        <f>'4. Val. Control'!S113</f>
        <v>0.36</v>
      </c>
      <c r="E37" s="161">
        <f>'4. Val. Control'!T113</f>
        <v>0.8</v>
      </c>
      <c r="F37" s="162" t="str">
        <f t="shared" si="7"/>
        <v>Baja</v>
      </c>
      <c r="G37" s="162" t="str">
        <f t="shared" si="8"/>
        <v>Mayor</v>
      </c>
      <c r="H37" s="163" t="str">
        <f t="shared" si="9"/>
        <v>Alto</v>
      </c>
    </row>
    <row r="38" spans="1:8" ht="169.75" customHeight="1" x14ac:dyDescent="0.35">
      <c r="A38" s="160" t="str">
        <f>'1. Identificación'!G55</f>
        <v>De Corrupción</v>
      </c>
      <c r="B38" s="423">
        <f>'1. Identificación'!A55</f>
        <v>28</v>
      </c>
      <c r="C38" s="57" t="str">
        <f>'1. Identificación'!N55</f>
        <v>Posibilidad de pérdida Económica y Reputacional Por incumplimiento de las disposiciones legales de la administración en rentabilidad, sostenibilidad y reciprocidad. Debido a:
1. No se verifique el uso adecuado de los recursos</v>
      </c>
      <c r="D38" s="161">
        <f>'4. Val. Control'!S116</f>
        <v>0.36</v>
      </c>
      <c r="E38" s="161">
        <f>'4. Val. Control'!T116</f>
        <v>0.8</v>
      </c>
      <c r="F38" s="162" t="str">
        <f t="shared" si="7"/>
        <v>Baja</v>
      </c>
      <c r="G38" s="162" t="str">
        <f t="shared" si="8"/>
        <v>Mayor</v>
      </c>
      <c r="H38" s="163" t="str">
        <f t="shared" si="9"/>
        <v>Alto</v>
      </c>
    </row>
    <row r="39" spans="1:8" ht="169.75" customHeight="1" x14ac:dyDescent="0.35">
      <c r="A39" s="160" t="str">
        <f>'1. Identificación'!G56</f>
        <v>De Cumplimiento</v>
      </c>
      <c r="B39" s="162">
        <f>'1. Identificación'!A56</f>
        <v>29</v>
      </c>
      <c r="C39" s="57" t="str">
        <f>'1. Identificación'!N56</f>
        <v xml:space="preserve">Posibilidad de pérdida Económica y Reputacional Por que  no se programe, ejecute y evalué de manera oportuna e independiente el Sistema de Control Interno.   Debido a:
1. No contar con la capacitación para realizar la evaluación idónea del sistema
2. No contar con una programación de seguimiento de los procesos        
3. Carencia de valores y principios éticos en el desempeño de las funciones por parte de los funcionarios.                                           </v>
      </c>
      <c r="D39" s="161">
        <f>'4. Val. Control'!S120</f>
        <v>0.36000000000000004</v>
      </c>
      <c r="E39" s="161">
        <f>'4. Val. Control'!T120</f>
        <v>0.80000000000000016</v>
      </c>
      <c r="F39" s="162" t="str">
        <f t="shared" si="7"/>
        <v>Baja</v>
      </c>
      <c r="G39" s="162" t="str">
        <f t="shared" si="8"/>
        <v>Mayor</v>
      </c>
      <c r="H39" s="163" t="str">
        <f t="shared" si="9"/>
        <v>Alto</v>
      </c>
    </row>
    <row r="40" spans="1:8" ht="169.75" customHeight="1" thickBot="1" x14ac:dyDescent="0.4">
      <c r="A40" s="296" t="str">
        <f>'1. Identificación'!G57</f>
        <v>De Cumplimiento</v>
      </c>
      <c r="B40" s="299">
        <f>'1. Identificación'!A57</f>
        <v>30</v>
      </c>
      <c r="C40" s="297" t="str">
        <f>'1. Identificación'!N57</f>
        <v xml:space="preserve">Posibilidad de pérdida Económica y Reputacional Por que no se ejecute el programa de auditorias internas Debido a:
1. No disponer del personal suficiente para el desarrollo de las distintas auditorias
2. Carencia de valores y principios éticos en el desempeño de las funciones por parte de los funcionarios.                                           </v>
      </c>
      <c r="D40" s="298">
        <f>'4. Val. Control'!S124</f>
        <v>0.36000000000000004</v>
      </c>
      <c r="E40" s="298">
        <f>'4. Val. Control'!T124</f>
        <v>0.80000000000000016</v>
      </c>
      <c r="F40" s="299" t="str">
        <f t="shared" ref="F40" si="10">+IF(D40=0,"",IF(D40&lt;=$S$15,$T$15,IF(D40&lt;=$S$14,$T$14,IF(D40&lt;=$S$13,$T$13,IF(D40&lt;=$S$12,$T$12,IF(D40&lt;=$S$11,$T$11,""))))))</f>
        <v>Baja</v>
      </c>
      <c r="G40" s="299" t="str">
        <f t="shared" ref="G40" si="11">+IF(E40=0,"",IF(E40&lt;=$U$9,$U$10,IF(E40&lt;=$V$9,$V$10,IF(E40&lt;=$W$9,$W$10,IF(E40&lt;=$X$9,$X$10,IF(E40&lt;=$Y$9,$Y$10,""))))))</f>
        <v>Mayor</v>
      </c>
      <c r="H40" s="300" t="str">
        <f t="shared" ref="H40" si="12">+IF(F40=$T$11,IF(G40=$U$10,$U$11,IF(G40=$V$10,$V$11,IF(G40=$W$10,$W$11,IF(G40=$X$10,$X$11,IF(G40=$Y$10,$Y$11))))),IF(F40=$T$12,IF(G40=$U$10,$U$12,IF(G40=$V$10,$V$12,IF(G40=$W$10,$W$12,IF(G40=$X$10,$X$12,IF(G40=$Y$10,$Y$12))))),IF(F40=$T$13,IF(G40=$U$10,$U$13,IF(G40=$V$10,$V$13,IF(G40=$W$10,$W$13,IF(G40=$X$10,$X$13,IF(G40=$Y$10,$Y$13))))),IF(F40=$T$14,IF(G40=$U$10,$U$14,IF(G40=$V$10,$V$14,IF(G40=$W$10,$W$14,IF(G40=$X$10,$X$14,IF(G40=$Y$10,$Y$14))))),IF(F40=$T$15,IF(G40=$U$10,$U$15,IF(G40=$V$10,$V$15,IF(G40=$W$10,$W$15,IF(G40=$X$10,$X$15,IF(G40=$Y$10,$Y$15))))),"")))))</f>
        <v>Alto</v>
      </c>
    </row>
  </sheetData>
  <autoFilter ref="A10:Y10" xr:uid="{00000000-0001-0000-0700-000000000000}"/>
  <mergeCells count="8">
    <mergeCell ref="J11:J15"/>
    <mergeCell ref="U8:Y8"/>
    <mergeCell ref="R11:R15"/>
    <mergeCell ref="F9:H9"/>
    <mergeCell ref="J8:P8"/>
    <mergeCell ref="L9:P9"/>
    <mergeCell ref="S8:S10"/>
    <mergeCell ref="T8:T10"/>
  </mergeCells>
  <conditionalFormatting sqref="F11:H40">
    <cfRule type="cellIs" dxfId="11" priority="13" operator="equal">
      <formula>"Moderado"</formula>
    </cfRule>
    <cfRule type="cellIs" dxfId="10" priority="14" operator="equal">
      <formula>"Media"</formula>
    </cfRule>
    <cfRule type="cellIs" dxfId="9" priority="15" operator="equal">
      <formula>"Alta"</formula>
    </cfRule>
    <cfRule type="cellIs" dxfId="8" priority="16" operator="equal">
      <formula>"Alto"</formula>
    </cfRule>
    <cfRule type="cellIs" dxfId="7" priority="17" operator="equal">
      <formula>"Extremo"</formula>
    </cfRule>
    <cfRule type="cellIs" dxfId="6" priority="18" operator="equal">
      <formula>"Muy Alta"</formula>
    </cfRule>
    <cfRule type="cellIs" dxfId="5" priority="19" operator="equal">
      <formula>"Mayor"</formula>
    </cfRule>
    <cfRule type="cellIs" dxfId="4" priority="20" operator="equal">
      <formula>"Moderado"</formula>
    </cfRule>
    <cfRule type="cellIs" dxfId="3" priority="21" operator="equal">
      <formula>"Muy Baja"</formula>
    </cfRule>
    <cfRule type="cellIs" dxfId="2" priority="22" operator="equal">
      <formula>"Baja"</formula>
    </cfRule>
    <cfRule type="cellIs" dxfId="1" priority="23" operator="equal">
      <formula>"Baja"</formula>
    </cfRule>
    <cfRule type="cellIs" dxfId="0" priority="24" operator="equal">
      <formula>"Catastrófico"</formula>
    </cfRule>
  </conditionalFormatting>
  <hyperlinks>
    <hyperlink ref="A1" location="OPCIONES!A1" display="OPCIONES"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G11"/>
  <sheetViews>
    <sheetView workbookViewId="0">
      <selection activeCell="G13" sqref="G13"/>
    </sheetView>
  </sheetViews>
  <sheetFormatPr baseColWidth="10" defaultRowHeight="14.5" x14ac:dyDescent="0.35"/>
  <cols>
    <col min="2" max="2" width="12" customWidth="1"/>
    <col min="3" max="7" width="14.453125" customWidth="1"/>
  </cols>
  <sheetData>
    <row r="4" spans="1:7" x14ac:dyDescent="0.35">
      <c r="C4" s="12"/>
      <c r="D4" s="12"/>
      <c r="E4" s="12"/>
      <c r="F4" s="12"/>
      <c r="G4" s="12"/>
    </row>
    <row r="5" spans="1:7" x14ac:dyDescent="0.35">
      <c r="A5">
        <v>5</v>
      </c>
      <c r="B5" t="s">
        <v>92</v>
      </c>
      <c r="C5" s="15" t="str">
        <f>CONCATENATE($A$5,C11)</f>
        <v>51</v>
      </c>
      <c r="D5" s="15" t="str">
        <f>CONCATENATE($A$5,D11)</f>
        <v>52</v>
      </c>
      <c r="E5" s="16" t="str">
        <f>CONCATENATE($A$5,E11)</f>
        <v>53</v>
      </c>
      <c r="F5" s="16" t="str">
        <f>CONCATENATE($A$5,F11)</f>
        <v>54</v>
      </c>
      <c r="G5" s="16" t="str">
        <f>CONCATENATE($A$5,G11)</f>
        <v>55</v>
      </c>
    </row>
    <row r="6" spans="1:7" x14ac:dyDescent="0.35">
      <c r="A6">
        <v>4</v>
      </c>
      <c r="B6" t="s">
        <v>93</v>
      </c>
      <c r="C6" s="14" t="str">
        <f>CONCATENATE($A$6,C11)</f>
        <v>41</v>
      </c>
      <c r="D6" s="15" t="str">
        <f>CONCATENATE($A$6,D11)</f>
        <v>42</v>
      </c>
      <c r="E6" s="15" t="str">
        <f>CONCATENATE($A$6,E11)</f>
        <v>43</v>
      </c>
      <c r="F6" s="16" t="str">
        <f>CONCATENATE($A$6,F11)</f>
        <v>44</v>
      </c>
      <c r="G6" s="16" t="str">
        <f>CONCATENATE($A$6,G11)</f>
        <v>45</v>
      </c>
    </row>
    <row r="7" spans="1:7" x14ac:dyDescent="0.35">
      <c r="A7">
        <v>3</v>
      </c>
      <c r="B7" t="s">
        <v>94</v>
      </c>
      <c r="C7" s="13" t="str">
        <f>CONCATENATE($A$7,C11)</f>
        <v>31</v>
      </c>
      <c r="D7" s="14" t="str">
        <f>CONCATENATE($A$7,D11)</f>
        <v>32</v>
      </c>
      <c r="E7" s="15" t="str">
        <f>CONCATENATE($A$7,E11)</f>
        <v>33</v>
      </c>
      <c r="F7" s="16" t="str">
        <f>CONCATENATE($A$7,F11)</f>
        <v>34</v>
      </c>
      <c r="G7" s="16" t="str">
        <f>CONCATENATE($A$7,G11)</f>
        <v>35</v>
      </c>
    </row>
    <row r="8" spans="1:7" x14ac:dyDescent="0.35">
      <c r="A8">
        <v>2</v>
      </c>
      <c r="B8" t="s">
        <v>95</v>
      </c>
      <c r="C8" s="13" t="str">
        <f>CONCATENATE($A$8,C11)</f>
        <v>21</v>
      </c>
      <c r="D8" s="13" t="str">
        <f>CONCATENATE($A$8,D11)</f>
        <v>22</v>
      </c>
      <c r="E8" s="14" t="str">
        <f>CONCATENATE($A$8,E11)</f>
        <v>23</v>
      </c>
      <c r="F8" s="15" t="str">
        <f>CONCATENATE($A$8,F11)</f>
        <v>24</v>
      </c>
      <c r="G8" s="16" t="str">
        <f>CONCATENATE($A$8,G11)</f>
        <v>25</v>
      </c>
    </row>
    <row r="9" spans="1:7" x14ac:dyDescent="0.35">
      <c r="A9">
        <v>1</v>
      </c>
      <c r="B9" t="s">
        <v>96</v>
      </c>
      <c r="C9" s="13" t="str">
        <f>CONCATENATE($A$9,C11)</f>
        <v>11</v>
      </c>
      <c r="D9" s="13" t="str">
        <f>CONCATENATE($A$9,D11)</f>
        <v>12</v>
      </c>
      <c r="E9" s="14" t="str">
        <f>CONCATENATE($A$9,E11)</f>
        <v>13</v>
      </c>
      <c r="F9" s="15" t="str">
        <f>CONCATENATE($A$9,F11)</f>
        <v>14</v>
      </c>
      <c r="G9" s="16" t="str">
        <f>CONCATENATE($A$9,G11)</f>
        <v>15</v>
      </c>
    </row>
    <row r="10" spans="1:7" x14ac:dyDescent="0.35">
      <c r="C10" s="12" t="s">
        <v>97</v>
      </c>
      <c r="D10" s="12" t="s">
        <v>98</v>
      </c>
      <c r="E10" s="12" t="s">
        <v>67</v>
      </c>
      <c r="F10" s="12" t="s">
        <v>99</v>
      </c>
      <c r="G10" s="12" t="s">
        <v>100</v>
      </c>
    </row>
    <row r="11" spans="1:7" x14ac:dyDescent="0.35">
      <c r="C11" s="12">
        <v>1</v>
      </c>
      <c r="D11" s="12">
        <v>2</v>
      </c>
      <c r="E11" s="12">
        <v>3</v>
      </c>
      <c r="F11" s="12">
        <v>4</v>
      </c>
      <c r="G11" s="12">
        <v>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Matriz 2021</vt:lpstr>
      <vt:lpstr>Menu</vt:lpstr>
      <vt:lpstr>Inicio</vt:lpstr>
      <vt:lpstr>1. Identificación</vt:lpstr>
      <vt:lpstr>2. Prob. Impacto</vt:lpstr>
      <vt:lpstr>3. R. Inherente</vt:lpstr>
      <vt:lpstr>4. Val. Control</vt:lpstr>
      <vt:lpstr>5. Mapa residual</vt:lpstr>
      <vt:lpstr>Mapa de calor</vt:lpstr>
      <vt:lpstr>OBJ_PRO</vt:lpstr>
      <vt:lpstr>6. Mapas</vt:lpstr>
      <vt:lpstr>7. Formula</vt:lpstr>
      <vt:lpstr>'1. Identificación'!Área_de_impresión</vt:lpstr>
      <vt:lpstr>'4. Val. Control'!Área_de_impresión</vt:lpstr>
      <vt:lpstr>'1. Identificación'!Criterios</vt:lpstr>
      <vt:lpstr>'1. Identificación'!Títulos_a_imprimir</vt:lpstr>
      <vt:lpstr>'Matriz 2021'!Títulos_a_imprimir</vt:lpstr>
    </vt:vector>
  </TitlesOfParts>
  <Manager>DIANA LAZARO</Manager>
  <Company>EDUBA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 Institucionales IGAC 2021</dc:title>
  <dc:creator>Diana Lazaro</dc:creator>
  <cp:keywords>Matriz de riesgos</cp:keywords>
  <cp:lastModifiedBy>Diana Lazaro</cp:lastModifiedBy>
  <cp:revision>1</cp:revision>
  <cp:lastPrinted>2025-01-31T15:51:56Z</cp:lastPrinted>
  <dcterms:created xsi:type="dcterms:W3CDTF">2019-10-25T02:25:03Z</dcterms:created>
  <dcterms:modified xsi:type="dcterms:W3CDTF">2025-01-31T15:51:58Z</dcterms:modified>
  <cp:version>1</cp:version>
</cp:coreProperties>
</file>